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<sst xmlns="http://schemas.openxmlformats.org/spreadsheetml/2006/main" count="126" uniqueCount="64">
  <si>
    <t>CLEARTUNE – Einprogrammierte Stimmungen</t>
  </si>
  <si>
    <t>Bezugsstimmungen</t>
  </si>
  <si>
    <t>G l e i c h s c h w .</t>
  </si>
  <si>
    <t>S t r e i c h i n s t r u m e n t e</t>
  </si>
  <si>
    <t xml:space="preserve">     Gleichstufig     1/12 pyth. Komma</t>
  </si>
  <si>
    <t>Reine Stimmung</t>
  </si>
  <si>
    <t>Gleichschwebende Stimmung</t>
  </si>
  <si>
    <t>Strech Gitarre</t>
  </si>
  <si>
    <r>
      <t>Violinenfamilie</t>
    </r>
    <r>
      <rPr>
        <sz val="7"/>
        <rFont val="Arial"/>
        <family val="2"/>
      </rPr>
      <t xml:space="preserve"> = pythagoräisch</t>
    </r>
  </si>
  <si>
    <t>Hz</t>
  </si>
  <si>
    <t>Cent</t>
  </si>
  <si>
    <t>C</t>
  </si>
  <si>
    <t>C#</t>
  </si>
  <si>
    <t>D</t>
  </si>
  <si>
    <t>Es</t>
  </si>
  <si>
    <t>E</t>
  </si>
  <si>
    <t>F</t>
  </si>
  <si>
    <t>F#</t>
  </si>
  <si>
    <t>G</t>
  </si>
  <si>
    <t>G#</t>
  </si>
  <si>
    <t>A</t>
  </si>
  <si>
    <t>B</t>
  </si>
  <si>
    <t>H</t>
  </si>
  <si>
    <t>P y t h a g o r ä i s c h  /  R e i n</t>
  </si>
  <si>
    <t>M i t t e l t ö n i g</t>
  </si>
  <si>
    <r>
      <t xml:space="preserve">    Pythagoräisch    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</si>
  <si>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 xml:space="preserve">Pythagoräisch Rein </t>
    </r>
    <r>
      <rPr>
        <sz val="8"/>
        <rFont val="Arial"/>
        <family val="2"/>
      </rPr>
      <t>(#)</t>
    </r>
  </si>
  <si>
    <t>Standard Reine Intonation</t>
  </si>
  <si>
    <t>1/3 synt. Komma – kl. Terzen</t>
  </si>
  <si>
    <t>1/6 synt. Komma – abgeschwächt</t>
  </si>
  <si>
    <t>2/7 synt. Komma – erw. od. Zarlino</t>
  </si>
  <si>
    <t xml:space="preserve">   Standard Aron   1/4-Komma</t>
  </si>
  <si>
    <t>W o h l t e m p e r i e r t</t>
  </si>
  <si>
    <t>Aron-Neidhardt</t>
  </si>
  <si>
    <t>Barnes' Bach</t>
  </si>
  <si>
    <t>Fast-Gleichschwebend</t>
  </si>
  <si>
    <t>Kellners Bach</t>
  </si>
  <si>
    <t>Kirnberger III</t>
  </si>
  <si>
    <t>Transp. Valotti/Young</t>
  </si>
  <si>
    <r>
      <t xml:space="preserve">Valotti </t>
    </r>
    <r>
      <rPr>
        <sz val="8"/>
        <rFont val="Arial"/>
        <family val="2"/>
      </rPr>
      <t>(1754)</t>
    </r>
  </si>
  <si>
    <r>
      <t xml:space="preserve">Werckmeister I/III </t>
    </r>
    <r>
      <rPr>
        <sz val="8"/>
        <rFont val="Arial"/>
        <family val="2"/>
      </rPr>
      <t>(1691)</t>
    </r>
  </si>
  <si>
    <t>F r a n z ö s i s c h</t>
  </si>
  <si>
    <t>Frühe franz. Stimmung</t>
  </si>
  <si>
    <t>Homogene franz. - 1/5 Komma</t>
  </si>
  <si>
    <t>Rameau</t>
  </si>
  <si>
    <t>Rousseau II</t>
  </si>
  <si>
    <t>Rousseau III</t>
  </si>
  <si>
    <t>Rousseau IV</t>
  </si>
  <si>
    <t>B e n u t z e r d e f i n i e r t e   S t i m m u n g e n</t>
  </si>
  <si>
    <t>Genau Mitteltönig (1/4-Komma)</t>
  </si>
  <si>
    <t>1/6 Komma Subsemi #</t>
  </si>
  <si>
    <r>
      <t xml:space="preserve">1/6 Komma Subsemi </t>
    </r>
    <r>
      <rPr>
        <i/>
        <sz val="10"/>
        <rFont val="Arial"/>
        <family val="2"/>
      </rPr>
      <t>b</t>
    </r>
  </si>
  <si>
    <t>Neidhardt 1732 Kleine Stadt</t>
  </si>
  <si>
    <t>Neidhardt 1732 Für das Dorf</t>
  </si>
  <si>
    <r>
      <t xml:space="preserve">Pythagoräisch </t>
    </r>
    <r>
      <rPr>
        <sz val="7"/>
        <rFont val="Arial"/>
        <family val="2"/>
      </rPr>
      <t>nach Tonnamen (Centangabe nirgends gerundet)</t>
    </r>
  </si>
  <si>
    <t>Ton</t>
  </si>
  <si>
    <t>cis</t>
  </si>
  <si>
    <t>des</t>
  </si>
  <si>
    <t>es</t>
  </si>
  <si>
    <t>fis</t>
  </si>
  <si>
    <t>gis</t>
  </si>
  <si>
    <t>as</t>
  </si>
  <si>
    <t>b</t>
  </si>
  <si>
    <t>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</si>
</sst>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;[RED]\-0.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0" xfId="0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Alignment="1">
      <alignment horizontal="center" vertical="center" wrapText="1"/>
    </xf>
    <xf numFmtId="165" fontId="7" fillId="0" borderId="4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/>
    </xf>
    <xf numFmtId="165" fontId="7" fillId="0" borderId="6" xfId="0" applyNumberFormat="1" applyFont="1" applyBorder="1" applyAlignment="1">
      <alignment/>
    </xf>
    <xf numFmtId="165" fontId="0" fillId="0" borderId="8" xfId="0" applyNumberFormat="1" applyBorder="1" applyAlignment="1">
      <alignment horizontal="center"/>
    </xf>
    <xf numFmtId="165" fontId="7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selection activeCell="B87" sqref="B87"/>
    </sheetView>
  </sheetViews>
  <sheetFormatPr defaultColWidth="11.421875" defaultRowHeight="12.75"/>
  <cols>
    <col min="1" max="1" width="6.28125" style="1" customWidth="1"/>
    <col min="2" max="2" width="11.57421875" style="2" customWidth="1"/>
    <col min="3" max="3" width="6.140625" style="0" customWidth="1"/>
    <col min="4" max="4" width="11.57421875" style="0" customWidth="1"/>
    <col min="5" max="5" width="6.140625" style="0" customWidth="1"/>
    <col min="6" max="6" width="11.57421875" style="0" customWidth="1"/>
    <col min="7" max="7" width="6.140625" style="0" customWidth="1"/>
    <col min="8" max="8" width="11.57421875" style="0" customWidth="1"/>
    <col min="9" max="9" width="6.140625" style="0" customWidth="1"/>
    <col min="10" max="10" width="11.57421875" style="0" customWidth="1"/>
    <col min="11" max="11" width="6.140625" style="0" customWidth="1"/>
    <col min="12" max="12" width="11.57421875" style="0" customWidth="1"/>
    <col min="13" max="13" width="6.140625" style="0" customWidth="1"/>
    <col min="14" max="14" width="11.57421875" style="0" customWidth="1"/>
    <col min="15" max="15" width="6.140625" style="0" customWidth="1"/>
    <col min="16" max="16" width="11.57421875" style="0" customWidth="1"/>
    <col min="17" max="18" width="6.140625" style="0" customWidth="1"/>
    <col min="19" max="16384" width="11.57421875" style="0" customWidth="1"/>
  </cols>
  <sheetData>
    <row r="1" spans="1:18" s="4" customFormat="1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2.75" customHeight="1">
      <c r="A2" s="3"/>
      <c r="B2" s="5" t="s">
        <v>1</v>
      </c>
      <c r="C2" s="5"/>
      <c r="D2" s="5"/>
      <c r="E2" s="5"/>
      <c r="F2" s="6" t="s">
        <v>2</v>
      </c>
      <c r="G2" s="6"/>
      <c r="H2" s="6" t="s">
        <v>3</v>
      </c>
      <c r="I2" s="6"/>
      <c r="J2" s="6"/>
      <c r="K2" s="6"/>
      <c r="L2" s="7"/>
      <c r="M2" s="7"/>
      <c r="N2" s="7"/>
      <c r="O2" s="7"/>
      <c r="P2" s="7"/>
      <c r="Q2" s="7"/>
      <c r="R2" s="7"/>
    </row>
    <row r="3" spans="1:18" s="4" customFormat="1" ht="27.75" customHeight="1">
      <c r="A3" s="3"/>
      <c r="B3" s="8" t="s">
        <v>4</v>
      </c>
      <c r="C3" s="8"/>
      <c r="D3" s="9" t="s">
        <v>5</v>
      </c>
      <c r="E3" s="9"/>
      <c r="F3" s="10" t="s">
        <v>6</v>
      </c>
      <c r="G3" s="10"/>
      <c r="H3" s="11" t="s">
        <v>7</v>
      </c>
      <c r="I3" s="11"/>
      <c r="J3" s="12" t="s">
        <v>8</v>
      </c>
      <c r="K3" s="12"/>
      <c r="L3" s="7"/>
      <c r="M3" s="7"/>
      <c r="N3" s="7"/>
      <c r="O3" s="7"/>
      <c r="P3" s="7"/>
      <c r="Q3" s="7"/>
      <c r="R3" s="7"/>
    </row>
    <row r="4" spans="1:18" s="4" customFormat="1" ht="8.25" customHeight="1">
      <c r="A4" s="3"/>
      <c r="B4" s="13" t="s">
        <v>9</v>
      </c>
      <c r="C4" s="13" t="s">
        <v>10</v>
      </c>
      <c r="D4" s="13" t="s">
        <v>9</v>
      </c>
      <c r="E4" s="13" t="s">
        <v>10</v>
      </c>
      <c r="F4" s="14" t="s">
        <v>9</v>
      </c>
      <c r="G4" s="15" t="s">
        <v>10</v>
      </c>
      <c r="H4" s="14" t="s">
        <v>9</v>
      </c>
      <c r="I4" s="16" t="s">
        <v>10</v>
      </c>
      <c r="J4" s="16" t="s">
        <v>9</v>
      </c>
      <c r="K4" s="15" t="s">
        <v>10</v>
      </c>
      <c r="L4" s="7"/>
      <c r="M4" s="7"/>
      <c r="N4" s="7"/>
      <c r="O4" s="7"/>
      <c r="P4" s="7"/>
      <c r="Q4" s="7"/>
      <c r="R4" s="7"/>
    </row>
    <row r="5" spans="1:18" s="4" customFormat="1" ht="12.75" customHeight="1">
      <c r="A5" s="1" t="s">
        <v>11</v>
      </c>
      <c r="B5" s="17">
        <f>B14/2^0.75</f>
        <v>261.625565300599</v>
      </c>
      <c r="C5" s="18">
        <v>0</v>
      </c>
      <c r="D5" s="17">
        <f>D14*6/10</f>
        <v>264</v>
      </c>
      <c r="E5" s="18">
        <f aca="true" t="shared" si="0" ref="E5:E16">1200*LOG(D5/B5,2)</f>
        <v>15.6412870005527</v>
      </c>
      <c r="F5" s="19">
        <v>261.6</v>
      </c>
      <c r="G5" s="20">
        <f aca="true" t="shared" si="1" ref="G5:G16">1200*LOG(F5/ROUND($B5,1),2)</f>
        <v>0</v>
      </c>
      <c r="H5" s="19">
        <v>261.6</v>
      </c>
      <c r="I5" s="21">
        <f aca="true" t="shared" si="2" ref="I5:I16">1200*LOG(H5/ROUND($B5,1),2)</f>
        <v>0</v>
      </c>
      <c r="J5" s="22">
        <v>260.7</v>
      </c>
      <c r="K5" s="20">
        <f aca="true" t="shared" si="3" ref="K5:K16">1200*LOG(J5/ROUND($B5,1),2)</f>
        <v>-5.96634955503162</v>
      </c>
      <c r="L5" s="1">
        <f aca="true" t="shared" si="4" ref="L5:L16">A5</f>
        <v>0</v>
      </c>
      <c r="M5" s="7"/>
      <c r="N5" s="7"/>
      <c r="O5" s="7"/>
      <c r="P5" s="7"/>
      <c r="Q5" s="7"/>
      <c r="R5" s="7"/>
    </row>
    <row r="6" spans="1:18" s="4" customFormat="1" ht="12.75" customHeight="1">
      <c r="A6" s="1" t="s">
        <v>12</v>
      </c>
      <c r="B6" s="17">
        <f>B14/2^(2/3)</f>
        <v>277.182630976872</v>
      </c>
      <c r="C6" s="18">
        <v>0</v>
      </c>
      <c r="D6" s="17">
        <f>D14*5/8</f>
        <v>275</v>
      </c>
      <c r="E6" s="18">
        <f t="shared" si="0"/>
        <v>-13.6862861351655</v>
      </c>
      <c r="F6" s="19">
        <v>277.2</v>
      </c>
      <c r="G6" s="20">
        <f t="shared" si="1"/>
        <v>0</v>
      </c>
      <c r="H6" s="19">
        <v>277.2</v>
      </c>
      <c r="I6" s="21">
        <f t="shared" si="2"/>
        <v>0</v>
      </c>
      <c r="J6" s="22">
        <v>278.4</v>
      </c>
      <c r="K6" s="20">
        <f t="shared" si="3"/>
        <v>7.47834445381743</v>
      </c>
      <c r="L6" s="1">
        <f t="shared" si="4"/>
        <v>0</v>
      </c>
      <c r="M6" s="7"/>
      <c r="N6" s="7"/>
      <c r="O6" s="7"/>
      <c r="P6" s="7"/>
      <c r="Q6" s="7"/>
      <c r="R6" s="7"/>
    </row>
    <row r="7" spans="1:18" s="4" customFormat="1" ht="12.75" customHeight="1">
      <c r="A7" s="1" t="s">
        <v>13</v>
      </c>
      <c r="B7" s="17">
        <f>B14/2^(7/12)</f>
        <v>293.664767917408</v>
      </c>
      <c r="C7" s="18">
        <v>0</v>
      </c>
      <c r="D7" s="17">
        <f>D14*2/3</f>
        <v>293.333333333333</v>
      </c>
      <c r="E7" s="18">
        <f t="shared" si="0"/>
        <v>-1.95500086538759</v>
      </c>
      <c r="F7" s="19">
        <v>293.7</v>
      </c>
      <c r="G7" s="20">
        <f t="shared" si="1"/>
        <v>0</v>
      </c>
      <c r="H7" s="19">
        <v>293.7</v>
      </c>
      <c r="I7" s="21">
        <f t="shared" si="2"/>
        <v>0</v>
      </c>
      <c r="J7" s="22">
        <v>293.3</v>
      </c>
      <c r="K7" s="20">
        <f t="shared" si="3"/>
        <v>-2.35943348147447</v>
      </c>
      <c r="L7" s="1">
        <f t="shared" si="4"/>
        <v>0</v>
      </c>
      <c r="M7" s="7"/>
      <c r="N7" s="7"/>
      <c r="O7" s="7"/>
      <c r="P7" s="7"/>
      <c r="Q7" s="7"/>
      <c r="R7" s="7"/>
    </row>
    <row r="8" spans="1:18" s="4" customFormat="1" ht="12.75" customHeight="1">
      <c r="A8" s="1" t="s">
        <v>14</v>
      </c>
      <c r="B8" s="17">
        <f>B14/2^0.5</f>
        <v>311.126983722081</v>
      </c>
      <c r="C8" s="18">
        <v>0</v>
      </c>
      <c r="D8" s="17">
        <f>D14*32/45</f>
        <v>312.888888888889</v>
      </c>
      <c r="E8" s="18">
        <f t="shared" si="0"/>
        <v>9.77628440439084</v>
      </c>
      <c r="F8" s="19">
        <v>311.1</v>
      </c>
      <c r="G8" s="20">
        <f t="shared" si="1"/>
        <v>0</v>
      </c>
      <c r="H8" s="19">
        <v>310.7</v>
      </c>
      <c r="I8" s="21">
        <f t="shared" si="2"/>
        <v>-2.22738409504966</v>
      </c>
      <c r="J8" s="22">
        <v>309</v>
      </c>
      <c r="K8" s="20">
        <f t="shared" si="3"/>
        <v>-11.7258680911741</v>
      </c>
      <c r="L8" s="1">
        <f t="shared" si="4"/>
        <v>0</v>
      </c>
      <c r="M8" s="7"/>
      <c r="N8" s="7"/>
      <c r="O8" s="7"/>
      <c r="P8" s="7"/>
      <c r="Q8" s="7"/>
      <c r="R8" s="7"/>
    </row>
    <row r="9" spans="1:18" s="4" customFormat="1" ht="12.75" customHeight="1">
      <c r="A9" s="1" t="s">
        <v>15</v>
      </c>
      <c r="B9" s="17">
        <f>B14/2^(5/12)</f>
        <v>329.62755691287</v>
      </c>
      <c r="C9" s="18">
        <v>0</v>
      </c>
      <c r="D9" s="17">
        <f>D14*3/4</f>
        <v>330</v>
      </c>
      <c r="E9" s="18">
        <f t="shared" si="0"/>
        <v>1.95500086538761</v>
      </c>
      <c r="F9" s="19">
        <v>329.6</v>
      </c>
      <c r="G9" s="20">
        <f t="shared" si="1"/>
        <v>0</v>
      </c>
      <c r="H9" s="19">
        <v>329.2</v>
      </c>
      <c r="I9" s="21">
        <f t="shared" si="2"/>
        <v>-2.10228811391134</v>
      </c>
      <c r="J9" s="22">
        <v>330</v>
      </c>
      <c r="K9" s="20">
        <f t="shared" si="3"/>
        <v>2.09973833995161</v>
      </c>
      <c r="L9" s="1">
        <f t="shared" si="4"/>
        <v>0</v>
      </c>
      <c r="M9" s="7"/>
      <c r="N9" s="7"/>
      <c r="O9" s="7"/>
      <c r="P9" s="7"/>
      <c r="Q9" s="7"/>
      <c r="R9" s="7"/>
    </row>
    <row r="10" spans="1:18" s="4" customFormat="1" ht="12.75" customHeight="1">
      <c r="A10" s="1" t="s">
        <v>16</v>
      </c>
      <c r="B10" s="17">
        <f>B14/2^(1/3)</f>
        <v>349.228231433004</v>
      </c>
      <c r="C10" s="18">
        <v>0</v>
      </c>
      <c r="D10" s="17">
        <f>D14*4/5</f>
        <v>352</v>
      </c>
      <c r="E10" s="18">
        <f t="shared" si="0"/>
        <v>13.6862861351652</v>
      </c>
      <c r="F10" s="19">
        <v>349.2</v>
      </c>
      <c r="G10" s="20">
        <f t="shared" si="1"/>
        <v>0</v>
      </c>
      <c r="H10" s="19">
        <v>349.2</v>
      </c>
      <c r="I10" s="21">
        <f t="shared" si="2"/>
        <v>0</v>
      </c>
      <c r="J10" s="22">
        <v>347.7</v>
      </c>
      <c r="K10" s="20">
        <f t="shared" si="3"/>
        <v>-7.45259028217448</v>
      </c>
      <c r="L10" s="1">
        <f t="shared" si="4"/>
        <v>0</v>
      </c>
      <c r="M10" s="7"/>
      <c r="N10" s="7"/>
      <c r="O10" s="7"/>
      <c r="P10" s="7"/>
      <c r="Q10" s="7"/>
      <c r="R10" s="7"/>
    </row>
    <row r="11" spans="1:18" s="4" customFormat="1" ht="12.75" customHeight="1">
      <c r="A11" s="1" t="s">
        <v>17</v>
      </c>
      <c r="B11" s="17">
        <f>B14/2^0.25</f>
        <v>369.994422711634</v>
      </c>
      <c r="C11" s="18">
        <v>0</v>
      </c>
      <c r="D11" s="17">
        <f>D14*5/6</f>
        <v>366.666666666667</v>
      </c>
      <c r="E11" s="18">
        <f t="shared" si="0"/>
        <v>-15.6412870005525</v>
      </c>
      <c r="F11" s="19">
        <v>370</v>
      </c>
      <c r="G11" s="20">
        <f t="shared" si="1"/>
        <v>0</v>
      </c>
      <c r="H11" s="19">
        <v>369.9</v>
      </c>
      <c r="I11" s="21">
        <f t="shared" si="2"/>
        <v>-0.46796433561524803</v>
      </c>
      <c r="J11" s="22">
        <v>371.3</v>
      </c>
      <c r="K11" s="20">
        <f t="shared" si="3"/>
        <v>6.07205334127911</v>
      </c>
      <c r="L11" s="1">
        <f t="shared" si="4"/>
        <v>0</v>
      </c>
      <c r="M11" s="7"/>
      <c r="N11" s="7"/>
      <c r="O11" s="7"/>
      <c r="P11" s="7"/>
      <c r="Q11" s="7"/>
      <c r="R11" s="7"/>
    </row>
    <row r="12" spans="1:18" s="4" customFormat="1" ht="12.75" customHeight="1">
      <c r="A12" s="1" t="s">
        <v>18</v>
      </c>
      <c r="B12" s="17">
        <f>B14/2^(1/6)</f>
        <v>391.995435981749</v>
      </c>
      <c r="C12" s="18">
        <v>0</v>
      </c>
      <c r="D12" s="17">
        <f>D14*9/10</f>
        <v>396</v>
      </c>
      <c r="E12" s="18">
        <f t="shared" si="0"/>
        <v>17.5962878659403</v>
      </c>
      <c r="F12" s="19">
        <v>392</v>
      </c>
      <c r="G12" s="20">
        <f t="shared" si="1"/>
        <v>0</v>
      </c>
      <c r="H12" s="19">
        <v>391.9</v>
      </c>
      <c r="I12" s="21">
        <f t="shared" si="2"/>
        <v>-0.44169768043321705</v>
      </c>
      <c r="J12" s="22">
        <v>391.1</v>
      </c>
      <c r="K12" s="20">
        <f t="shared" si="3"/>
        <v>-3.97934192355027</v>
      </c>
      <c r="L12" s="1">
        <f t="shared" si="4"/>
        <v>0</v>
      </c>
      <c r="M12" s="7"/>
      <c r="N12" s="7"/>
      <c r="O12" s="7"/>
      <c r="P12" s="7"/>
      <c r="Q12" s="7"/>
      <c r="R12" s="7"/>
    </row>
    <row r="13" spans="1:18" s="4" customFormat="1" ht="12.75" customHeight="1">
      <c r="A13" s="1" t="s">
        <v>19</v>
      </c>
      <c r="B13" s="17">
        <f>B14/2^(1/12)</f>
        <v>415.304697579945</v>
      </c>
      <c r="C13" s="18">
        <v>0</v>
      </c>
      <c r="D13" s="17">
        <f>D14*15/16</f>
        <v>412.5</v>
      </c>
      <c r="E13" s="18">
        <f t="shared" si="0"/>
        <v>-11.7312852697778</v>
      </c>
      <c r="F13" s="19">
        <v>415.3</v>
      </c>
      <c r="G13" s="20">
        <f t="shared" si="1"/>
        <v>0</v>
      </c>
      <c r="H13" s="19">
        <v>415.3</v>
      </c>
      <c r="I13" s="21">
        <f t="shared" si="2"/>
        <v>0</v>
      </c>
      <c r="J13" s="22">
        <v>417.7</v>
      </c>
      <c r="K13" s="20">
        <f t="shared" si="3"/>
        <v>9.97592608559709</v>
      </c>
      <c r="L13" s="1">
        <f t="shared" si="4"/>
        <v>0</v>
      </c>
      <c r="M13" s="7"/>
      <c r="N13" s="7"/>
      <c r="O13" s="7"/>
      <c r="P13" s="7"/>
      <c r="Q13" s="7"/>
      <c r="R13" s="7"/>
    </row>
    <row r="14" spans="1:18" s="4" customFormat="1" ht="12.75" customHeight="1">
      <c r="A14" s="1" t="s">
        <v>20</v>
      </c>
      <c r="B14" s="17">
        <v>440</v>
      </c>
      <c r="C14" s="18">
        <v>0</v>
      </c>
      <c r="D14" s="17">
        <f>B14</f>
        <v>440</v>
      </c>
      <c r="E14" s="18">
        <f t="shared" si="0"/>
        <v>0</v>
      </c>
      <c r="F14" s="19">
        <v>440</v>
      </c>
      <c r="G14" s="20">
        <f t="shared" si="1"/>
        <v>0</v>
      </c>
      <c r="H14" s="19">
        <v>440</v>
      </c>
      <c r="I14" s="21">
        <f t="shared" si="2"/>
        <v>0</v>
      </c>
      <c r="J14" s="22">
        <v>440</v>
      </c>
      <c r="K14" s="20">
        <f t="shared" si="3"/>
        <v>0</v>
      </c>
      <c r="L14" s="1">
        <f t="shared" si="4"/>
        <v>0</v>
      </c>
      <c r="M14" s="7"/>
      <c r="N14" s="7"/>
      <c r="O14" s="7"/>
      <c r="P14" s="7"/>
      <c r="Q14" s="7"/>
      <c r="R14" s="7"/>
    </row>
    <row r="15" spans="1:18" s="4" customFormat="1" ht="12.75" customHeight="1">
      <c r="A15" s="1" t="s">
        <v>21</v>
      </c>
      <c r="B15" s="17">
        <f>B14*2^(1/12)</f>
        <v>466.16376151809</v>
      </c>
      <c r="C15" s="18">
        <v>0</v>
      </c>
      <c r="D15" s="17">
        <f>D14*16/15</f>
        <v>469.333333333333</v>
      </c>
      <c r="E15" s="18">
        <f t="shared" si="0"/>
        <v>11.7312852697777</v>
      </c>
      <c r="F15" s="19">
        <v>466.2</v>
      </c>
      <c r="G15" s="20">
        <f t="shared" si="1"/>
        <v>0</v>
      </c>
      <c r="H15" s="19">
        <v>465.6</v>
      </c>
      <c r="I15" s="21">
        <f t="shared" si="2"/>
        <v>-2.22953546469874</v>
      </c>
      <c r="J15" s="22">
        <v>463.5</v>
      </c>
      <c r="K15" s="20">
        <f t="shared" si="3"/>
        <v>-10.0555987391678</v>
      </c>
      <c r="L15" s="1">
        <f t="shared" si="4"/>
        <v>0</v>
      </c>
      <c r="M15" s="7"/>
      <c r="N15" s="7"/>
      <c r="O15" s="7"/>
      <c r="P15" s="7"/>
      <c r="Q15" s="7"/>
      <c r="R15" s="7"/>
    </row>
    <row r="16" spans="1:18" s="4" customFormat="1" ht="12.75" customHeight="1">
      <c r="A16" s="1" t="s">
        <v>22</v>
      </c>
      <c r="B16" s="17">
        <f>B14*2^(1/6)</f>
        <v>493.883301256124</v>
      </c>
      <c r="C16" s="18">
        <v>0</v>
      </c>
      <c r="D16" s="17">
        <f>D14*9/8</f>
        <v>495</v>
      </c>
      <c r="E16" s="18">
        <f t="shared" si="0"/>
        <v>3.91000173077475</v>
      </c>
      <c r="F16" s="23">
        <v>493.9</v>
      </c>
      <c r="G16" s="24">
        <f t="shared" si="1"/>
        <v>0</v>
      </c>
      <c r="H16" s="23">
        <v>493.3</v>
      </c>
      <c r="I16" s="25">
        <f t="shared" si="2"/>
        <v>-2.10441766074192</v>
      </c>
      <c r="J16" s="26">
        <v>495</v>
      </c>
      <c r="K16" s="24">
        <f t="shared" si="3"/>
        <v>3.8514677710680703</v>
      </c>
      <c r="L16" s="1">
        <f t="shared" si="4"/>
        <v>0</v>
      </c>
      <c r="M16" s="7"/>
      <c r="N16" s="7"/>
      <c r="O16" s="7"/>
      <c r="P16" s="7"/>
      <c r="Q16" s="7"/>
      <c r="R16" s="7"/>
    </row>
    <row r="17" spans="1:18" s="4" customFormat="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7"/>
      <c r="B18" s="28" t="s">
        <v>23</v>
      </c>
      <c r="C18" s="28"/>
      <c r="D18" s="28"/>
      <c r="E18" s="28"/>
      <c r="F18" s="28"/>
      <c r="G18" s="28"/>
      <c r="H18" s="29" t="s">
        <v>24</v>
      </c>
      <c r="I18" s="29"/>
      <c r="J18" s="29"/>
      <c r="K18" s="29"/>
      <c r="L18" s="29"/>
      <c r="M18" s="29"/>
      <c r="N18" s="29"/>
      <c r="O18" s="29"/>
      <c r="P18" s="27"/>
      <c r="Q18" s="27"/>
      <c r="R18" s="27"/>
    </row>
    <row r="19" spans="1:18" ht="27.75" customHeight="1">
      <c r="A19" s="27"/>
      <c r="B19" s="30" t="s">
        <v>25</v>
      </c>
      <c r="C19" s="30"/>
      <c r="D19" s="31" t="s">
        <v>26</v>
      </c>
      <c r="E19" s="31"/>
      <c r="F19" s="12" t="s">
        <v>27</v>
      </c>
      <c r="G19" s="12"/>
      <c r="H19" s="32" t="s">
        <v>28</v>
      </c>
      <c r="I19" s="32"/>
      <c r="J19" s="32" t="s">
        <v>29</v>
      </c>
      <c r="K19" s="32"/>
      <c r="L19" s="32" t="s">
        <v>30</v>
      </c>
      <c r="M19" s="32"/>
      <c r="N19" s="12" t="s">
        <v>31</v>
      </c>
      <c r="O19" s="12"/>
      <c r="P19" s="27"/>
      <c r="Q19" s="27"/>
      <c r="R19" s="27"/>
    </row>
    <row r="20" spans="1:18" ht="8.25" customHeight="1">
      <c r="A20" s="27"/>
      <c r="B20" s="14" t="s">
        <v>9</v>
      </c>
      <c r="C20" s="16" t="s">
        <v>10</v>
      </c>
      <c r="D20" s="16" t="s">
        <v>9</v>
      </c>
      <c r="E20" s="16" t="s">
        <v>10</v>
      </c>
      <c r="F20" s="16" t="s">
        <v>9</v>
      </c>
      <c r="G20" s="15" t="s">
        <v>10</v>
      </c>
      <c r="H20" s="16" t="s">
        <v>9</v>
      </c>
      <c r="I20" s="16" t="s">
        <v>10</v>
      </c>
      <c r="J20" s="16" t="s">
        <v>9</v>
      </c>
      <c r="K20" s="16" t="s">
        <v>10</v>
      </c>
      <c r="L20" s="16" t="s">
        <v>9</v>
      </c>
      <c r="M20" s="16" t="s">
        <v>10</v>
      </c>
      <c r="N20" s="16" t="s">
        <v>9</v>
      </c>
      <c r="O20" s="15" t="s">
        <v>10</v>
      </c>
      <c r="P20" s="27"/>
      <c r="Q20" s="27"/>
      <c r="R20" s="27"/>
    </row>
    <row r="21" spans="1:18" ht="12.75">
      <c r="A21" s="1" t="str">
        <f aca="true" t="shared" si="5" ref="A21:A32">A5</f>
        <v>C</v>
      </c>
      <c r="B21" s="19">
        <v>260.7</v>
      </c>
      <c r="C21" s="33">
        <f aca="true" t="shared" si="6" ref="C21:C32">1200*LOG(B21/ROUND($B5,1),2)</f>
        <v>-5.96634955503162</v>
      </c>
      <c r="D21" s="2">
        <v>260.7</v>
      </c>
      <c r="E21" s="33">
        <f aca="true" t="shared" si="7" ref="E21:E32">1200*LOG(D21/ROUND($B5,1),2)</f>
        <v>-5.96634955503162</v>
      </c>
      <c r="F21" s="2">
        <v>264</v>
      </c>
      <c r="G21" s="20">
        <f aca="true" t="shared" si="8" ref="G21:G32">1200*LOG(F21/ROUND($B5,1),2)</f>
        <v>15.8104664972798</v>
      </c>
      <c r="H21" s="2">
        <v>264</v>
      </c>
      <c r="I21" s="33">
        <f aca="true" t="shared" si="9" ref="I21:I32">1200*LOG(H21/ROUND($B5,1),2)</f>
        <v>15.8104664972798</v>
      </c>
      <c r="J21" s="2">
        <v>262.4</v>
      </c>
      <c r="K21" s="33">
        <f aca="true" t="shared" si="10" ref="K21:K32">1200*LOG(J21/ROUND($B5,1),2)</f>
        <v>5.28621494400123</v>
      </c>
      <c r="L21" s="2">
        <v>263.5</v>
      </c>
      <c r="M21" s="33">
        <f aca="true" t="shared" si="11" ref="M21:M32">1200*LOG(L21/ROUND($B5,1),2)</f>
        <v>12.5285052317933</v>
      </c>
      <c r="N21" s="2">
        <v>263.2</v>
      </c>
      <c r="O21" s="20">
        <f aca="true" t="shared" si="12" ref="O21:O32">1200*LOG(N21/ROUND($B5,1),2)</f>
        <v>10.5563378845904</v>
      </c>
      <c r="P21" s="1">
        <f aca="true" t="shared" si="13" ref="P21:P32">A5</f>
        <v>0</v>
      </c>
      <c r="Q21" s="27"/>
      <c r="R21" s="27"/>
    </row>
    <row r="22" spans="1:18" ht="12.75">
      <c r="A22" s="1" t="str">
        <f t="shared" si="5"/>
        <v>C#</v>
      </c>
      <c r="B22" s="19">
        <v>278.4</v>
      </c>
      <c r="C22" s="33">
        <f t="shared" si="6"/>
        <v>7.47834445381743</v>
      </c>
      <c r="D22" s="2">
        <v>275</v>
      </c>
      <c r="E22" s="33">
        <f t="shared" si="7"/>
        <v>-13.7947666053953</v>
      </c>
      <c r="F22" s="2">
        <v>275</v>
      </c>
      <c r="G22" s="20">
        <f t="shared" si="8"/>
        <v>-13.7947666053953</v>
      </c>
      <c r="H22">
        <v>273.9</v>
      </c>
      <c r="I22" s="33">
        <f t="shared" si="9"/>
        <v>-20.7335897182028</v>
      </c>
      <c r="J22">
        <v>276.1</v>
      </c>
      <c r="K22" s="33">
        <f t="shared" si="10"/>
        <v>-6.88364345897316</v>
      </c>
      <c r="L22" s="2">
        <v>274.5</v>
      </c>
      <c r="M22" s="33">
        <f t="shared" si="11"/>
        <v>-16.9453298935832</v>
      </c>
      <c r="N22" s="2">
        <v>275</v>
      </c>
      <c r="O22" s="20">
        <f t="shared" si="12"/>
        <v>-13.7947666053953</v>
      </c>
      <c r="P22" s="1">
        <f t="shared" si="13"/>
        <v>0</v>
      </c>
      <c r="Q22" s="27"/>
      <c r="R22" s="27"/>
    </row>
    <row r="23" spans="1:18" ht="12.75">
      <c r="A23" s="1" t="str">
        <f t="shared" si="5"/>
        <v>D</v>
      </c>
      <c r="B23" s="19">
        <v>293.3</v>
      </c>
      <c r="C23" s="33">
        <f t="shared" si="6"/>
        <v>-2.35943348147447</v>
      </c>
      <c r="D23" s="2">
        <v>293.3</v>
      </c>
      <c r="E23" s="33">
        <f t="shared" si="7"/>
        <v>-2.35943348147447</v>
      </c>
      <c r="F23" s="2">
        <v>293.3</v>
      </c>
      <c r="G23" s="20">
        <f t="shared" si="8"/>
        <v>-2.35943348147447</v>
      </c>
      <c r="H23" s="2">
        <v>294.6</v>
      </c>
      <c r="I23" s="33">
        <f t="shared" si="9"/>
        <v>5.29699765319803</v>
      </c>
      <c r="J23" s="2">
        <v>293.9</v>
      </c>
      <c r="K23" s="33">
        <f t="shared" si="10"/>
        <v>1.17851199177765</v>
      </c>
      <c r="L23" s="2">
        <v>294.4</v>
      </c>
      <c r="M23" s="33">
        <f t="shared" si="11"/>
        <v>4.12128687859396</v>
      </c>
      <c r="N23" s="2">
        <v>294.2</v>
      </c>
      <c r="O23" s="20">
        <f t="shared" si="12"/>
        <v>2.94477711597459</v>
      </c>
      <c r="P23" s="1">
        <f t="shared" si="13"/>
        <v>0</v>
      </c>
      <c r="Q23" s="27"/>
      <c r="R23" s="27"/>
    </row>
    <row r="24" spans="1:18" ht="12.75">
      <c r="A24" s="1" t="str">
        <f t="shared" si="5"/>
        <v>Es</v>
      </c>
      <c r="B24" s="19">
        <v>309</v>
      </c>
      <c r="C24" s="33">
        <f t="shared" si="6"/>
        <v>-11.7258680911741</v>
      </c>
      <c r="D24" s="2">
        <v>309.4</v>
      </c>
      <c r="E24" s="33">
        <f t="shared" si="7"/>
        <v>-9.48623770241563</v>
      </c>
      <c r="F24" s="2">
        <v>316.8</v>
      </c>
      <c r="G24" s="20">
        <f t="shared" si="8"/>
        <v>31.4327286542731</v>
      </c>
      <c r="H24">
        <v>316.8</v>
      </c>
      <c r="I24" s="33">
        <f t="shared" si="9"/>
        <v>31.4327286542731</v>
      </c>
      <c r="J24" s="2">
        <v>312.9</v>
      </c>
      <c r="K24" s="33">
        <f t="shared" si="10"/>
        <v>9.98791644784765</v>
      </c>
      <c r="L24" s="2">
        <v>315.7</v>
      </c>
      <c r="M24" s="33">
        <f t="shared" si="11"/>
        <v>25.4110389343237</v>
      </c>
      <c r="N24" s="2">
        <v>314.8</v>
      </c>
      <c r="O24" s="20">
        <f t="shared" si="12"/>
        <v>20.4685751677255</v>
      </c>
      <c r="P24" s="1">
        <f t="shared" si="13"/>
        <v>0</v>
      </c>
      <c r="Q24" s="27"/>
      <c r="R24" s="27"/>
    </row>
    <row r="25" spans="1:18" ht="12.75">
      <c r="A25" s="1" t="str">
        <f t="shared" si="5"/>
        <v>E</v>
      </c>
      <c r="B25" s="19">
        <v>330</v>
      </c>
      <c r="C25" s="33">
        <f t="shared" si="6"/>
        <v>2.09973833995161</v>
      </c>
      <c r="D25" s="2">
        <v>330</v>
      </c>
      <c r="E25" s="33">
        <f t="shared" si="7"/>
        <v>2.09973833995161</v>
      </c>
      <c r="F25" s="2">
        <v>330</v>
      </c>
      <c r="G25" s="20">
        <f t="shared" si="8"/>
        <v>2.09973833995161</v>
      </c>
      <c r="H25" s="2">
        <v>328.6</v>
      </c>
      <c r="I25" s="33">
        <f t="shared" si="9"/>
        <v>-5.26051467977274</v>
      </c>
      <c r="J25" s="2">
        <v>329.3</v>
      </c>
      <c r="K25" s="33">
        <f t="shared" si="10"/>
        <v>-1.5764767054451299</v>
      </c>
      <c r="L25" s="2">
        <v>328.8</v>
      </c>
      <c r="M25" s="33">
        <f t="shared" si="11"/>
        <v>-4.20713220184258</v>
      </c>
      <c r="N25" s="2">
        <v>329</v>
      </c>
      <c r="O25" s="20">
        <f t="shared" si="12"/>
        <v>-3.15439027273751</v>
      </c>
      <c r="P25" s="1">
        <f t="shared" si="13"/>
        <v>0</v>
      </c>
      <c r="Q25" s="27"/>
      <c r="R25" s="27"/>
    </row>
    <row r="26" spans="1:18" ht="12.75">
      <c r="A26" s="1" t="str">
        <f t="shared" si="5"/>
        <v>F</v>
      </c>
      <c r="B26" s="19">
        <v>347.7</v>
      </c>
      <c r="C26" s="33">
        <f t="shared" si="6"/>
        <v>-7.45259028217448</v>
      </c>
      <c r="D26" s="2">
        <v>347.7</v>
      </c>
      <c r="E26" s="33">
        <f t="shared" si="7"/>
        <v>-7.45259028217448</v>
      </c>
      <c r="F26" s="2">
        <v>352</v>
      </c>
      <c r="G26" s="20">
        <f t="shared" si="8"/>
        <v>13.8262438742634</v>
      </c>
      <c r="H26">
        <v>353.5</v>
      </c>
      <c r="I26" s="33">
        <f t="shared" si="9"/>
        <v>21.1879872807853</v>
      </c>
      <c r="J26">
        <v>350.6</v>
      </c>
      <c r="K26" s="33">
        <f t="shared" si="10"/>
        <v>6.92692455611798</v>
      </c>
      <c r="L26" s="2">
        <v>352.6</v>
      </c>
      <c r="M26" s="33">
        <f t="shared" si="11"/>
        <v>16.7746988288902</v>
      </c>
      <c r="N26" s="2">
        <v>352</v>
      </c>
      <c r="O26" s="20">
        <f t="shared" si="12"/>
        <v>13.8262438742634</v>
      </c>
      <c r="P26" s="1">
        <f t="shared" si="13"/>
        <v>0</v>
      </c>
      <c r="Q26" s="27"/>
      <c r="R26" s="27"/>
    </row>
    <row r="27" spans="1:18" ht="12.75">
      <c r="A27" s="1" t="str">
        <f t="shared" si="5"/>
        <v>F#</v>
      </c>
      <c r="B27" s="19">
        <v>371.3</v>
      </c>
      <c r="C27" s="33">
        <f t="shared" si="6"/>
        <v>6.07205334127911</v>
      </c>
      <c r="D27" s="2">
        <v>366.7</v>
      </c>
      <c r="E27" s="33">
        <f t="shared" si="7"/>
        <v>-15.5100056304103</v>
      </c>
      <c r="F27" s="2">
        <v>366.7</v>
      </c>
      <c r="G27" s="20">
        <f t="shared" si="8"/>
        <v>-15.5100056304103</v>
      </c>
      <c r="H27">
        <v>366.7</v>
      </c>
      <c r="I27" s="33">
        <f t="shared" si="9"/>
        <v>-15.5100056304103</v>
      </c>
      <c r="J27" s="2">
        <v>369</v>
      </c>
      <c r="K27" s="33">
        <f t="shared" si="10"/>
        <v>-4.68534534709924</v>
      </c>
      <c r="L27" s="2">
        <v>367.3</v>
      </c>
      <c r="M27" s="33">
        <f t="shared" si="11"/>
        <v>-12.6796496064201</v>
      </c>
      <c r="N27" s="2">
        <v>367.8</v>
      </c>
      <c r="O27" s="20">
        <f t="shared" si="12"/>
        <v>-10.324549190084</v>
      </c>
      <c r="P27" s="1">
        <f t="shared" si="13"/>
        <v>0</v>
      </c>
      <c r="Q27" s="27"/>
      <c r="R27" s="27"/>
    </row>
    <row r="28" spans="1:18" ht="12.75">
      <c r="A28" s="1" t="str">
        <f t="shared" si="5"/>
        <v>G</v>
      </c>
      <c r="B28" s="19">
        <v>391.1</v>
      </c>
      <c r="C28" s="33">
        <f t="shared" si="6"/>
        <v>-3.97934192355027</v>
      </c>
      <c r="D28" s="2">
        <v>391.1</v>
      </c>
      <c r="E28" s="33">
        <f t="shared" si="7"/>
        <v>-3.97934192355027</v>
      </c>
      <c r="F28" s="2">
        <v>396</v>
      </c>
      <c r="G28" s="20">
        <f t="shared" si="8"/>
        <v>17.5761311572815</v>
      </c>
      <c r="H28" s="2">
        <v>394.4</v>
      </c>
      <c r="I28" s="33">
        <f t="shared" si="9"/>
        <v>10.5670768504089</v>
      </c>
      <c r="J28" s="2">
        <v>392.7</v>
      </c>
      <c r="K28" s="33">
        <f t="shared" si="10"/>
        <v>3.08873239659166</v>
      </c>
      <c r="L28" s="2">
        <v>393.9</v>
      </c>
      <c r="M28" s="33">
        <f t="shared" si="11"/>
        <v>8.37091513376688</v>
      </c>
      <c r="N28" s="2">
        <v>393.6</v>
      </c>
      <c r="O28" s="20">
        <f t="shared" si="12"/>
        <v>7.05187960400326</v>
      </c>
      <c r="P28" s="1">
        <f t="shared" si="13"/>
        <v>0</v>
      </c>
      <c r="Q28" s="27"/>
      <c r="R28" s="27"/>
    </row>
    <row r="29" spans="1:18" ht="12.75">
      <c r="A29" s="1" t="str">
        <f t="shared" si="5"/>
        <v>G#</v>
      </c>
      <c r="B29" s="19">
        <v>417.7</v>
      </c>
      <c r="C29" s="33">
        <f t="shared" si="6"/>
        <v>9.97592608559709</v>
      </c>
      <c r="D29" s="2">
        <v>412.5</v>
      </c>
      <c r="E29" s="33">
        <f t="shared" si="7"/>
        <v>-11.7117028851056</v>
      </c>
      <c r="F29" s="2">
        <v>412.5</v>
      </c>
      <c r="G29" s="20">
        <f t="shared" si="8"/>
        <v>-11.7117028851056</v>
      </c>
      <c r="H29">
        <v>409.1</v>
      </c>
      <c r="I29" s="33">
        <f t="shared" si="9"/>
        <v>-26.0404014440984</v>
      </c>
      <c r="J29">
        <v>413.4</v>
      </c>
      <c r="K29" s="33">
        <f t="shared" si="10"/>
        <v>-7.93857959921708</v>
      </c>
      <c r="L29" s="2">
        <v>410.3</v>
      </c>
      <c r="M29" s="33">
        <f t="shared" si="11"/>
        <v>-20.969661038712</v>
      </c>
      <c r="N29" s="2">
        <v>411.2</v>
      </c>
      <c r="O29" s="20">
        <f t="shared" si="12"/>
        <v>-17.1763286771003</v>
      </c>
      <c r="P29" s="1">
        <f t="shared" si="13"/>
        <v>0</v>
      </c>
      <c r="Q29" s="27"/>
      <c r="R29" s="27"/>
    </row>
    <row r="30" spans="1:18" ht="12.75">
      <c r="A30" s="1" t="str">
        <f t="shared" si="5"/>
        <v>A</v>
      </c>
      <c r="B30" s="19">
        <v>440</v>
      </c>
      <c r="C30" s="33">
        <f t="shared" si="6"/>
        <v>0</v>
      </c>
      <c r="D30" s="2">
        <v>440</v>
      </c>
      <c r="E30" s="33">
        <f t="shared" si="7"/>
        <v>0</v>
      </c>
      <c r="F30" s="2">
        <v>440</v>
      </c>
      <c r="G30" s="20">
        <f t="shared" si="8"/>
        <v>0</v>
      </c>
      <c r="H30" s="2">
        <v>440</v>
      </c>
      <c r="I30" s="33">
        <f t="shared" si="9"/>
        <v>0</v>
      </c>
      <c r="J30" s="2">
        <v>440</v>
      </c>
      <c r="K30" s="33">
        <f t="shared" si="10"/>
        <v>0</v>
      </c>
      <c r="L30" s="2">
        <v>440</v>
      </c>
      <c r="M30" s="33">
        <f t="shared" si="11"/>
        <v>0</v>
      </c>
      <c r="N30" s="2">
        <v>440</v>
      </c>
      <c r="O30" s="20">
        <f t="shared" si="12"/>
        <v>0</v>
      </c>
      <c r="P30" s="1">
        <f t="shared" si="13"/>
        <v>0</v>
      </c>
      <c r="Q30" s="27"/>
      <c r="R30" s="27"/>
    </row>
    <row r="31" spans="1:18" ht="12.75">
      <c r="A31" s="1" t="str">
        <f t="shared" si="5"/>
        <v>B</v>
      </c>
      <c r="B31" s="19">
        <v>463.5</v>
      </c>
      <c r="C31" s="33">
        <f t="shared" si="6"/>
        <v>-10.0555987391678</v>
      </c>
      <c r="D31" s="2">
        <v>463.5</v>
      </c>
      <c r="E31" s="33">
        <f t="shared" si="7"/>
        <v>-10.0555987391678</v>
      </c>
      <c r="F31" s="2">
        <v>469.3</v>
      </c>
      <c r="G31" s="20">
        <f t="shared" si="8"/>
        <v>11.4737470792764</v>
      </c>
      <c r="H31">
        <v>473.2</v>
      </c>
      <c r="I31" s="33">
        <f t="shared" si="9"/>
        <v>25.8012830531066</v>
      </c>
      <c r="J31">
        <v>468.4</v>
      </c>
      <c r="K31" s="33">
        <f t="shared" si="10"/>
        <v>8.15048564681851</v>
      </c>
      <c r="L31" s="2">
        <v>471.8</v>
      </c>
      <c r="M31" s="33">
        <f t="shared" si="11"/>
        <v>20.6716969327155</v>
      </c>
      <c r="N31" s="2">
        <v>470.8</v>
      </c>
      <c r="O31" s="20">
        <f t="shared" si="12"/>
        <v>16.9983790914937</v>
      </c>
      <c r="P31" s="1">
        <f t="shared" si="13"/>
        <v>0</v>
      </c>
      <c r="Q31" s="27"/>
      <c r="R31" s="27"/>
    </row>
    <row r="32" spans="1:18" ht="12.75">
      <c r="A32" s="1" t="str">
        <f t="shared" si="5"/>
        <v>H</v>
      </c>
      <c r="B32" s="23">
        <v>495</v>
      </c>
      <c r="C32" s="25">
        <f t="shared" si="6"/>
        <v>3.8514677710680703</v>
      </c>
      <c r="D32" s="26">
        <v>495</v>
      </c>
      <c r="E32" s="25">
        <f t="shared" si="7"/>
        <v>3.8514677710680703</v>
      </c>
      <c r="F32" s="26">
        <v>495</v>
      </c>
      <c r="G32" s="24">
        <f t="shared" si="8"/>
        <v>3.8514677710680703</v>
      </c>
      <c r="H32" s="26">
        <v>490.9</v>
      </c>
      <c r="I32" s="25">
        <f t="shared" si="9"/>
        <v>-10.547762414875</v>
      </c>
      <c r="J32" s="26">
        <v>493</v>
      </c>
      <c r="K32" s="25">
        <f t="shared" si="10"/>
        <v>-3.15758653580429</v>
      </c>
      <c r="L32" s="26">
        <v>491.5</v>
      </c>
      <c r="M32" s="25">
        <f t="shared" si="11"/>
        <v>-8.43306258060137</v>
      </c>
      <c r="N32" s="26">
        <v>491.9</v>
      </c>
      <c r="O32" s="24">
        <f t="shared" si="12"/>
        <v>-7.02469638613925</v>
      </c>
      <c r="P32" s="1">
        <f t="shared" si="13"/>
        <v>0</v>
      </c>
      <c r="Q32" s="27"/>
      <c r="R32" s="27"/>
    </row>
    <row r="33" spans="1:18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2.75">
      <c r="A34" s="27"/>
      <c r="B34" s="28" t="s">
        <v>32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7"/>
    </row>
    <row r="35" spans="1:18" ht="27.75" customHeight="1">
      <c r="A35" s="27"/>
      <c r="B35" s="30" t="s">
        <v>33</v>
      </c>
      <c r="C35" s="30"/>
      <c r="D35" s="32" t="s">
        <v>34</v>
      </c>
      <c r="E35" s="32"/>
      <c r="F35" s="32" t="s">
        <v>35</v>
      </c>
      <c r="G35" s="32"/>
      <c r="H35" s="32" t="s">
        <v>36</v>
      </c>
      <c r="I35" s="32"/>
      <c r="J35" s="32" t="s">
        <v>37</v>
      </c>
      <c r="K35" s="32"/>
      <c r="L35" s="32" t="s">
        <v>38</v>
      </c>
      <c r="M35" s="32"/>
      <c r="N35" s="32" t="s">
        <v>39</v>
      </c>
      <c r="O35" s="32"/>
      <c r="P35" s="12" t="s">
        <v>40</v>
      </c>
      <c r="Q35" s="12"/>
      <c r="R35" s="27"/>
    </row>
    <row r="36" spans="1:18" ht="8.25" customHeight="1">
      <c r="A36" s="27"/>
      <c r="B36" s="14" t="s">
        <v>9</v>
      </c>
      <c r="C36" s="16" t="s">
        <v>10</v>
      </c>
      <c r="D36" s="16" t="s">
        <v>9</v>
      </c>
      <c r="E36" s="16" t="s">
        <v>10</v>
      </c>
      <c r="F36" s="16" t="s">
        <v>9</v>
      </c>
      <c r="G36" s="16" t="s">
        <v>10</v>
      </c>
      <c r="H36" s="16" t="s">
        <v>9</v>
      </c>
      <c r="I36" s="16" t="s">
        <v>10</v>
      </c>
      <c r="J36" s="16" t="s">
        <v>9</v>
      </c>
      <c r="K36" s="16" t="s">
        <v>10</v>
      </c>
      <c r="L36" s="16" t="s">
        <v>9</v>
      </c>
      <c r="M36" s="16" t="s">
        <v>10</v>
      </c>
      <c r="N36" s="16" t="s">
        <v>9</v>
      </c>
      <c r="O36" s="16" t="s">
        <v>10</v>
      </c>
      <c r="P36" s="16" t="s">
        <v>9</v>
      </c>
      <c r="Q36" s="15" t="s">
        <v>10</v>
      </c>
      <c r="R36" s="27"/>
    </row>
    <row r="37" spans="1:18" ht="12.75">
      <c r="A37" s="1" t="str">
        <f aca="true" t="shared" si="14" ref="A37:A48">A5</f>
        <v>C</v>
      </c>
      <c r="B37" s="19">
        <v>263.2</v>
      </c>
      <c r="C37" s="33">
        <f aca="true" t="shared" si="15" ref="C37:C48">1200*LOG(B37/ROUND($B5,1),2)</f>
        <v>10.5563378845904</v>
      </c>
      <c r="D37" s="2">
        <v>262.5</v>
      </c>
      <c r="E37" s="33">
        <f aca="true" t="shared" si="16" ref="E37:E48">1200*LOG(D37/ROUND($B5,1),2)</f>
        <v>5.94585833131757</v>
      </c>
      <c r="F37" s="22">
        <v>261.8</v>
      </c>
      <c r="G37" s="33">
        <f aca="true" t="shared" si="17" ref="G37:G48">1200*LOG(F37/ROUND($B5,1),2)</f>
        <v>1.32306773658984</v>
      </c>
      <c r="H37" s="2">
        <v>262.9</v>
      </c>
      <c r="I37" s="33">
        <f aca="true" t="shared" si="18" ref="I37:I48">1200*LOG(H37/ROUND($B5,1),2)</f>
        <v>8.58192134395567</v>
      </c>
      <c r="J37" s="2">
        <v>263.4</v>
      </c>
      <c r="K37" s="33">
        <f aca="true" t="shared" si="19" ref="K37:K48">1200*LOG(J37/ROUND($B5,1),2)</f>
        <v>11.8713657101178</v>
      </c>
      <c r="L37" s="2">
        <v>262.5</v>
      </c>
      <c r="M37" s="33">
        <f aca="true" t="shared" si="20" ref="M37:M48">1200*LOG(L37/ROUND($B5,1),2)</f>
        <v>5.94585833131757</v>
      </c>
      <c r="N37" s="2">
        <v>262.5</v>
      </c>
      <c r="O37" s="33">
        <f aca="true" t="shared" si="21" ref="O37:O48">1200*LOG(N37/ROUND($B5,1),2)</f>
        <v>5.94585833131757</v>
      </c>
      <c r="P37" s="2">
        <v>263.4</v>
      </c>
      <c r="Q37" s="20">
        <f aca="true" t="shared" si="22" ref="Q37:Q48">1200*LOG(P37/ROUND($B5,1),2)</f>
        <v>11.8713657101178</v>
      </c>
      <c r="R37" s="1">
        <f aca="true" t="shared" si="23" ref="R37:R48">A5</f>
        <v>0</v>
      </c>
    </row>
    <row r="38" spans="1:18" ht="12.75">
      <c r="A38" s="1" t="str">
        <f t="shared" si="14"/>
        <v>C#</v>
      </c>
      <c r="B38" s="19">
        <v>277.3</v>
      </c>
      <c r="C38" s="33">
        <f t="shared" si="15"/>
        <v>0.6244306827178481</v>
      </c>
      <c r="D38" s="2">
        <v>277.2</v>
      </c>
      <c r="E38" s="33">
        <f t="shared" si="16"/>
        <v>0</v>
      </c>
      <c r="F38" s="22">
        <v>277</v>
      </c>
      <c r="G38" s="33">
        <f t="shared" si="17"/>
        <v>-1.24953744079558</v>
      </c>
      <c r="H38">
        <v>276.9</v>
      </c>
      <c r="I38" s="33">
        <f t="shared" si="18"/>
        <v>-1.87464452434007</v>
      </c>
      <c r="J38">
        <v>277.5</v>
      </c>
      <c r="K38" s="33">
        <f t="shared" si="19"/>
        <v>1.87261678514021</v>
      </c>
      <c r="L38">
        <v>276.6</v>
      </c>
      <c r="M38" s="33">
        <f t="shared" si="20"/>
        <v>-3.75132118406326</v>
      </c>
      <c r="N38">
        <v>277.2</v>
      </c>
      <c r="O38" s="33">
        <f t="shared" si="21"/>
        <v>0</v>
      </c>
      <c r="P38">
        <v>277.5</v>
      </c>
      <c r="Q38" s="20">
        <f t="shared" si="22"/>
        <v>1.87261678514021</v>
      </c>
      <c r="R38" s="1">
        <f t="shared" si="23"/>
        <v>0</v>
      </c>
    </row>
    <row r="39" spans="1:18" ht="12.75">
      <c r="A39" s="1" t="str">
        <f t="shared" si="14"/>
        <v>D</v>
      </c>
      <c r="B39" s="19">
        <v>294.2</v>
      </c>
      <c r="C39" s="33">
        <f t="shared" si="15"/>
        <v>2.94477711597459</v>
      </c>
      <c r="D39" s="2">
        <v>294</v>
      </c>
      <c r="E39" s="33">
        <f t="shared" si="16"/>
        <v>1.76746727865091</v>
      </c>
      <c r="F39" s="22">
        <v>293.7</v>
      </c>
      <c r="G39" s="33">
        <f t="shared" si="17"/>
        <v>0</v>
      </c>
      <c r="H39" s="2">
        <v>294.1</v>
      </c>
      <c r="I39" s="33">
        <f t="shared" si="18"/>
        <v>2.35622227465549</v>
      </c>
      <c r="J39" s="2">
        <v>294.3</v>
      </c>
      <c r="K39" s="33">
        <f t="shared" si="19"/>
        <v>3.53313193865257</v>
      </c>
      <c r="L39" s="2">
        <v>294</v>
      </c>
      <c r="M39" s="33">
        <f t="shared" si="20"/>
        <v>1.76746727865091</v>
      </c>
      <c r="N39" s="2">
        <v>294</v>
      </c>
      <c r="O39" s="33">
        <f t="shared" si="21"/>
        <v>1.76746727865091</v>
      </c>
      <c r="P39" s="2">
        <v>294.3</v>
      </c>
      <c r="Q39" s="20">
        <f t="shared" si="22"/>
        <v>3.53313193865257</v>
      </c>
      <c r="R39" s="1">
        <f t="shared" si="23"/>
        <v>0</v>
      </c>
    </row>
    <row r="40" spans="1:18" ht="12.75">
      <c r="A40" s="1" t="str">
        <f t="shared" si="14"/>
        <v>Es</v>
      </c>
      <c r="B40" s="19">
        <v>311.9</v>
      </c>
      <c r="C40" s="33">
        <f t="shared" si="15"/>
        <v>4.44618940772395</v>
      </c>
      <c r="D40" s="2">
        <v>311.8</v>
      </c>
      <c r="E40" s="33">
        <f t="shared" si="16"/>
        <v>3.8910397960832</v>
      </c>
      <c r="F40" s="22">
        <v>311.1</v>
      </c>
      <c r="G40" s="33">
        <f t="shared" si="17"/>
        <v>0</v>
      </c>
      <c r="H40">
        <v>311.6</v>
      </c>
      <c r="I40" s="33">
        <f t="shared" si="18"/>
        <v>2.7802062327449</v>
      </c>
      <c r="J40">
        <v>312.2</v>
      </c>
      <c r="K40" s="33">
        <f t="shared" si="19"/>
        <v>6.11057093223224</v>
      </c>
      <c r="L40">
        <v>311.1</v>
      </c>
      <c r="M40" s="33">
        <f t="shared" si="20"/>
        <v>0</v>
      </c>
      <c r="N40">
        <v>311.8</v>
      </c>
      <c r="O40" s="33">
        <f t="shared" si="21"/>
        <v>3.8910397960832</v>
      </c>
      <c r="P40">
        <v>312.2</v>
      </c>
      <c r="Q40" s="20">
        <f t="shared" si="22"/>
        <v>6.11057093223224</v>
      </c>
      <c r="R40" s="1">
        <f t="shared" si="23"/>
        <v>0</v>
      </c>
    </row>
    <row r="41" spans="1:18" ht="12.75">
      <c r="A41" s="1" t="str">
        <f t="shared" si="14"/>
        <v>E</v>
      </c>
      <c r="B41" s="19">
        <v>329</v>
      </c>
      <c r="C41" s="33">
        <f t="shared" si="15"/>
        <v>-3.15439027273751</v>
      </c>
      <c r="D41" s="2">
        <v>329.3</v>
      </c>
      <c r="E41" s="33">
        <f t="shared" si="16"/>
        <v>-1.5764767054451299</v>
      </c>
      <c r="F41" s="22">
        <v>329.6</v>
      </c>
      <c r="G41" s="33">
        <f t="shared" si="17"/>
        <v>0</v>
      </c>
      <c r="H41" s="2">
        <v>329.1</v>
      </c>
      <c r="I41" s="33">
        <f t="shared" si="18"/>
        <v>-2.62825927064325</v>
      </c>
      <c r="J41" s="2">
        <v>328.9</v>
      </c>
      <c r="K41" s="33">
        <f t="shared" si="19"/>
        <v>-3.6806812173795302</v>
      </c>
      <c r="L41" s="2">
        <v>329.3</v>
      </c>
      <c r="M41" s="33">
        <f t="shared" si="20"/>
        <v>-1.5764767054451299</v>
      </c>
      <c r="N41" s="2">
        <v>329.3</v>
      </c>
      <c r="O41" s="33">
        <f t="shared" si="21"/>
        <v>-1.5764767054451299</v>
      </c>
      <c r="P41" s="2">
        <v>330</v>
      </c>
      <c r="Q41" s="20">
        <f t="shared" si="22"/>
        <v>2.09973833995161</v>
      </c>
      <c r="R41" s="1">
        <f t="shared" si="23"/>
        <v>0</v>
      </c>
    </row>
    <row r="42" spans="1:18" ht="12.75">
      <c r="A42" s="1" t="str">
        <f t="shared" si="14"/>
        <v>F</v>
      </c>
      <c r="B42" s="19">
        <v>350.9</v>
      </c>
      <c r="C42" s="33">
        <f t="shared" si="15"/>
        <v>8.40766652727188</v>
      </c>
      <c r="D42" s="2">
        <v>350.8</v>
      </c>
      <c r="E42" s="33">
        <f t="shared" si="16"/>
        <v>7.91422657835158</v>
      </c>
      <c r="F42" s="22">
        <v>349.5</v>
      </c>
      <c r="G42" s="33">
        <f t="shared" si="17"/>
        <v>1.48667596003046</v>
      </c>
      <c r="H42">
        <v>350.5</v>
      </c>
      <c r="I42" s="33">
        <f t="shared" si="18"/>
        <v>6.43306232225455</v>
      </c>
      <c r="J42">
        <v>351.2</v>
      </c>
      <c r="K42" s="33">
        <f t="shared" si="19"/>
        <v>9.88714308710173</v>
      </c>
      <c r="L42" s="2">
        <v>350</v>
      </c>
      <c r="M42" s="33">
        <f t="shared" si="20"/>
        <v>3.96163570830132</v>
      </c>
      <c r="N42">
        <v>350.8</v>
      </c>
      <c r="O42" s="33">
        <f t="shared" si="21"/>
        <v>7.91422657835158</v>
      </c>
      <c r="P42">
        <v>351.2</v>
      </c>
      <c r="Q42" s="20">
        <f t="shared" si="22"/>
        <v>9.88714308710173</v>
      </c>
      <c r="R42" s="1">
        <f t="shared" si="23"/>
        <v>0</v>
      </c>
    </row>
    <row r="43" spans="1:18" ht="12.75">
      <c r="A43" s="1" t="str">
        <f t="shared" si="14"/>
        <v>F#</v>
      </c>
      <c r="B43" s="19">
        <v>369.7</v>
      </c>
      <c r="C43" s="33">
        <f t="shared" si="15"/>
        <v>-1.4042726597176</v>
      </c>
      <c r="D43" s="2">
        <v>369.6</v>
      </c>
      <c r="E43" s="33">
        <f t="shared" si="16"/>
        <v>-1.8726167851403002</v>
      </c>
      <c r="F43" s="22">
        <v>369.8</v>
      </c>
      <c r="G43" s="33">
        <f t="shared" si="17"/>
        <v>-0.93605519937431</v>
      </c>
      <c r="H43">
        <v>369.2</v>
      </c>
      <c r="I43" s="33">
        <f t="shared" si="18"/>
        <v>-3.74726130948027</v>
      </c>
      <c r="J43" s="2">
        <v>370</v>
      </c>
      <c r="K43" s="33">
        <f t="shared" si="19"/>
        <v>0</v>
      </c>
      <c r="L43">
        <v>368.7</v>
      </c>
      <c r="M43" s="33">
        <f t="shared" si="20"/>
        <v>-6.0934251718281</v>
      </c>
      <c r="N43">
        <v>369.6</v>
      </c>
      <c r="O43" s="33">
        <f t="shared" si="21"/>
        <v>-1.8726167851403002</v>
      </c>
      <c r="P43" s="2">
        <v>370</v>
      </c>
      <c r="Q43" s="20">
        <f t="shared" si="22"/>
        <v>0</v>
      </c>
      <c r="R43" s="1">
        <f t="shared" si="23"/>
        <v>0</v>
      </c>
    </row>
    <row r="44" spans="1:18" ht="12.75">
      <c r="A44" s="1" t="str">
        <f t="shared" si="14"/>
        <v>G</v>
      </c>
      <c r="B44" s="19">
        <v>393.6</v>
      </c>
      <c r="C44" s="33">
        <f t="shared" si="15"/>
        <v>7.05187960400326</v>
      </c>
      <c r="D44" s="2">
        <v>392.9</v>
      </c>
      <c r="E44" s="33">
        <f t="shared" si="16"/>
        <v>3.9702161473390802</v>
      </c>
      <c r="F44" s="22">
        <v>392.1</v>
      </c>
      <c r="G44" s="33">
        <f t="shared" si="17"/>
        <v>0.44158501682265106</v>
      </c>
      <c r="H44" s="2">
        <v>393.2</v>
      </c>
      <c r="I44" s="33">
        <f t="shared" si="18"/>
        <v>5.29160080561194</v>
      </c>
      <c r="J44" s="2">
        <v>393.8</v>
      </c>
      <c r="K44" s="33">
        <f t="shared" si="19"/>
        <v>7.93134827877993</v>
      </c>
      <c r="L44" s="2">
        <v>392.9</v>
      </c>
      <c r="M44" s="33">
        <f t="shared" si="20"/>
        <v>3.9702161473390802</v>
      </c>
      <c r="N44" s="2">
        <v>392.9</v>
      </c>
      <c r="O44" s="33">
        <f t="shared" si="21"/>
        <v>3.9702161473390802</v>
      </c>
      <c r="P44" s="2">
        <v>393.8</v>
      </c>
      <c r="Q44" s="20">
        <f t="shared" si="22"/>
        <v>7.93134827877993</v>
      </c>
      <c r="R44" s="1">
        <f t="shared" si="23"/>
        <v>0</v>
      </c>
    </row>
    <row r="45" spans="1:18" ht="12.75">
      <c r="A45" s="1" t="str">
        <f t="shared" si="14"/>
        <v>G#</v>
      </c>
      <c r="B45" s="19">
        <v>415.9</v>
      </c>
      <c r="C45" s="33">
        <f t="shared" si="15"/>
        <v>2.49937586587322</v>
      </c>
      <c r="D45" s="2">
        <v>415.8</v>
      </c>
      <c r="E45" s="33">
        <f t="shared" si="16"/>
        <v>2.0830637202898</v>
      </c>
      <c r="F45" s="22">
        <v>415.2</v>
      </c>
      <c r="G45" s="33">
        <f t="shared" si="17"/>
        <v>-0.41691368029706904</v>
      </c>
      <c r="H45">
        <v>415.4</v>
      </c>
      <c r="I45" s="33">
        <f t="shared" si="18"/>
        <v>0.41681330382298104</v>
      </c>
      <c r="J45">
        <v>416.3</v>
      </c>
      <c r="K45" s="33">
        <f t="shared" si="19"/>
        <v>4.16362405850772</v>
      </c>
      <c r="L45">
        <v>414.8</v>
      </c>
      <c r="M45" s="33">
        <f t="shared" si="20"/>
        <v>-2.08557313388313</v>
      </c>
      <c r="N45">
        <v>415.8</v>
      </c>
      <c r="O45" s="33">
        <f t="shared" si="21"/>
        <v>2.0830637202898</v>
      </c>
      <c r="P45">
        <v>416.3</v>
      </c>
      <c r="Q45" s="20">
        <f t="shared" si="22"/>
        <v>4.16362405850772</v>
      </c>
      <c r="R45" s="1">
        <f t="shared" si="23"/>
        <v>0</v>
      </c>
    </row>
    <row r="46" spans="1:18" ht="12.75">
      <c r="A46" s="1" t="str">
        <f t="shared" si="14"/>
        <v>A</v>
      </c>
      <c r="B46" s="19">
        <v>440</v>
      </c>
      <c r="C46" s="33">
        <f t="shared" si="15"/>
        <v>0</v>
      </c>
      <c r="D46" s="2">
        <v>440</v>
      </c>
      <c r="E46" s="33">
        <f t="shared" si="16"/>
        <v>0</v>
      </c>
      <c r="F46" s="22">
        <v>440</v>
      </c>
      <c r="G46" s="33">
        <f t="shared" si="17"/>
        <v>0</v>
      </c>
      <c r="H46" s="2">
        <v>440</v>
      </c>
      <c r="I46" s="33">
        <f t="shared" si="18"/>
        <v>0</v>
      </c>
      <c r="J46" s="2">
        <v>440</v>
      </c>
      <c r="K46" s="33">
        <f t="shared" si="19"/>
        <v>0</v>
      </c>
      <c r="L46" s="2">
        <v>440</v>
      </c>
      <c r="M46" s="33">
        <f t="shared" si="20"/>
        <v>0</v>
      </c>
      <c r="N46" s="2">
        <v>440</v>
      </c>
      <c r="O46" s="33">
        <f t="shared" si="21"/>
        <v>0</v>
      </c>
      <c r="P46" s="2">
        <v>440</v>
      </c>
      <c r="Q46" s="20">
        <f t="shared" si="22"/>
        <v>0</v>
      </c>
      <c r="R46" s="1">
        <f t="shared" si="23"/>
        <v>0</v>
      </c>
    </row>
    <row r="47" spans="1:18" ht="12.75">
      <c r="A47" s="1" t="str">
        <f t="shared" si="14"/>
        <v>B</v>
      </c>
      <c r="B47" s="19">
        <v>467.9</v>
      </c>
      <c r="C47" s="33">
        <f t="shared" si="15"/>
        <v>6.30146907773345</v>
      </c>
      <c r="D47" s="2">
        <v>467.7</v>
      </c>
      <c r="E47" s="33">
        <f t="shared" si="16"/>
        <v>5.56130914808963</v>
      </c>
      <c r="F47" s="22">
        <v>466.3</v>
      </c>
      <c r="G47" s="33">
        <f t="shared" si="17"/>
        <v>0.37131025323391303</v>
      </c>
      <c r="H47">
        <v>467.3</v>
      </c>
      <c r="I47" s="33">
        <f t="shared" si="18"/>
        <v>4.08003928312018</v>
      </c>
      <c r="J47">
        <v>468.3</v>
      </c>
      <c r="K47" s="33">
        <f t="shared" si="19"/>
        <v>7.78084028423844</v>
      </c>
      <c r="L47">
        <v>466.7</v>
      </c>
      <c r="M47" s="33">
        <f t="shared" si="20"/>
        <v>1.85575540233259</v>
      </c>
      <c r="N47">
        <v>467.7</v>
      </c>
      <c r="O47" s="33">
        <f t="shared" si="21"/>
        <v>5.56130914808963</v>
      </c>
      <c r="P47">
        <v>468.3</v>
      </c>
      <c r="Q47" s="20">
        <f t="shared" si="22"/>
        <v>7.78084028423844</v>
      </c>
      <c r="R47" s="1">
        <f t="shared" si="23"/>
        <v>0</v>
      </c>
    </row>
    <row r="48" spans="1:18" ht="12.75">
      <c r="A48" s="1" t="str">
        <f t="shared" si="14"/>
        <v>H</v>
      </c>
      <c r="B48" s="23">
        <v>492.9</v>
      </c>
      <c r="C48" s="25">
        <f t="shared" si="15"/>
        <v>-3.50878524865627</v>
      </c>
      <c r="D48" s="26">
        <v>493.9</v>
      </c>
      <c r="E48" s="25">
        <f t="shared" si="16"/>
        <v>0</v>
      </c>
      <c r="F48" s="26">
        <v>493.7</v>
      </c>
      <c r="G48" s="25">
        <f t="shared" si="17"/>
        <v>-0.7011883648170191</v>
      </c>
      <c r="H48" s="26">
        <v>493.7</v>
      </c>
      <c r="I48" s="25">
        <f t="shared" si="18"/>
        <v>-0.7011883648170191</v>
      </c>
      <c r="J48" s="26">
        <v>493.3</v>
      </c>
      <c r="K48" s="25">
        <f t="shared" si="19"/>
        <v>-2.10441766074192</v>
      </c>
      <c r="L48" s="26">
        <v>492.8</v>
      </c>
      <c r="M48" s="25">
        <f t="shared" si="20"/>
        <v>-3.86005522025133</v>
      </c>
      <c r="N48" s="26">
        <v>492.8</v>
      </c>
      <c r="O48" s="25">
        <f t="shared" si="21"/>
        <v>-3.86005522025133</v>
      </c>
      <c r="P48" s="26">
        <v>495</v>
      </c>
      <c r="Q48" s="24">
        <f t="shared" si="22"/>
        <v>3.8514677710680703</v>
      </c>
      <c r="R48" s="1">
        <f t="shared" si="23"/>
        <v>0</v>
      </c>
    </row>
    <row r="49" spans="1:18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27"/>
      <c r="B50" s="28" t="s">
        <v>41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7"/>
      <c r="O50" s="27"/>
      <c r="P50" s="27"/>
      <c r="Q50" s="27"/>
      <c r="R50" s="27"/>
    </row>
    <row r="51" spans="1:18" s="34" customFormat="1" ht="27.75" customHeight="1">
      <c r="A51" s="27"/>
      <c r="B51" s="30" t="s">
        <v>42</v>
      </c>
      <c r="C51" s="30"/>
      <c r="D51" s="32" t="s">
        <v>43</v>
      </c>
      <c r="E51" s="32"/>
      <c r="F51" s="32" t="s">
        <v>44</v>
      </c>
      <c r="G51" s="32"/>
      <c r="H51" s="32" t="s">
        <v>45</v>
      </c>
      <c r="I51" s="32"/>
      <c r="J51" s="32" t="s">
        <v>46</v>
      </c>
      <c r="K51" s="32"/>
      <c r="L51" s="12" t="s">
        <v>47</v>
      </c>
      <c r="M51" s="12"/>
      <c r="N51" s="27"/>
      <c r="O51" s="27"/>
      <c r="P51" s="27"/>
      <c r="Q51" s="27"/>
      <c r="R51" s="27"/>
    </row>
    <row r="52" spans="1:18" s="16" customFormat="1" ht="8.25" customHeight="1">
      <c r="A52" s="27"/>
      <c r="B52" s="14" t="s">
        <v>9</v>
      </c>
      <c r="C52" s="16" t="s">
        <v>10</v>
      </c>
      <c r="D52" s="16" t="s">
        <v>9</v>
      </c>
      <c r="E52" s="16" t="s">
        <v>10</v>
      </c>
      <c r="F52" s="16" t="s">
        <v>9</v>
      </c>
      <c r="G52" s="16" t="s">
        <v>10</v>
      </c>
      <c r="H52" s="16" t="s">
        <v>9</v>
      </c>
      <c r="I52" s="16" t="s">
        <v>10</v>
      </c>
      <c r="J52" s="16" t="s">
        <v>9</v>
      </c>
      <c r="K52" s="16" t="s">
        <v>10</v>
      </c>
      <c r="L52" s="16" t="s">
        <v>9</v>
      </c>
      <c r="M52" s="15" t="s">
        <v>10</v>
      </c>
      <c r="N52" s="27"/>
      <c r="O52" s="27"/>
      <c r="P52" s="27"/>
      <c r="Q52" s="27"/>
      <c r="R52" s="27"/>
    </row>
    <row r="53" spans="1:18" ht="12.75">
      <c r="A53" s="1" t="str">
        <f aca="true" t="shared" si="24" ref="A53:A64">A5</f>
        <v>C</v>
      </c>
      <c r="B53" s="19">
        <v>263.2</v>
      </c>
      <c r="C53" s="33">
        <f aca="true" t="shared" si="25" ref="C53:C64">1200*LOG(B53/ROUND($B5,1),2)</f>
        <v>10.5563378845904</v>
      </c>
      <c r="D53" s="2">
        <v>262.7</v>
      </c>
      <c r="E53" s="33">
        <f aca="true" t="shared" si="26" ref="E53:E64">1200*LOG(D53/ROUND($B5,1),2)</f>
        <v>7.26439156265895</v>
      </c>
      <c r="F53" s="2">
        <v>263.2</v>
      </c>
      <c r="G53" s="33">
        <f aca="true" t="shared" si="27" ref="G53:G64">1200*LOG(F53/ROUND($B5,1),2)</f>
        <v>10.5563378845904</v>
      </c>
      <c r="H53" s="2">
        <v>263.2</v>
      </c>
      <c r="I53" s="33">
        <f aca="true" t="shared" si="28" ref="I53:I64">1200*LOG(H53/ROUND($B5,1),2)</f>
        <v>10.5563378845904</v>
      </c>
      <c r="J53" s="2">
        <v>263.2</v>
      </c>
      <c r="K53" s="33">
        <f aca="true" t="shared" si="29" ref="K53:K64">1200*LOG(J53/ROUND($B5,1),2)</f>
        <v>10.5563378845904</v>
      </c>
      <c r="L53" s="2">
        <v>263.2</v>
      </c>
      <c r="M53" s="20">
        <f aca="true" t="shared" si="30" ref="M53:M64">1200*LOG(L53/ROUND($B5,1),2)</f>
        <v>10.5563378845904</v>
      </c>
      <c r="N53" s="1">
        <f aca="true" t="shared" si="31" ref="N53:N64">A5</f>
        <v>0</v>
      </c>
      <c r="O53" s="27"/>
      <c r="P53" s="27"/>
      <c r="Q53" s="27"/>
      <c r="R53" s="27"/>
    </row>
    <row r="54" spans="1:18" ht="12.75">
      <c r="A54" s="1" t="str">
        <f t="shared" si="24"/>
        <v>C#</v>
      </c>
      <c r="B54" s="19">
        <v>275</v>
      </c>
      <c r="C54" s="33">
        <f t="shared" si="25"/>
        <v>-13.7947666053953</v>
      </c>
      <c r="D54" s="2">
        <v>276.4</v>
      </c>
      <c r="E54" s="33">
        <f t="shared" si="26"/>
        <v>-5.00357009874633</v>
      </c>
      <c r="F54" s="2">
        <v>276.9</v>
      </c>
      <c r="G54" s="33">
        <f t="shared" si="27"/>
        <v>-1.87464452434007</v>
      </c>
      <c r="H54">
        <v>275.9</v>
      </c>
      <c r="I54" s="33">
        <f t="shared" si="28"/>
        <v>-8.13816094072901</v>
      </c>
      <c r="J54">
        <v>275.9</v>
      </c>
      <c r="K54" s="33">
        <f t="shared" si="29"/>
        <v>-8.13816094072901</v>
      </c>
      <c r="L54">
        <v>275.9</v>
      </c>
      <c r="M54" s="20">
        <f t="shared" si="30"/>
        <v>-8.13816094072901</v>
      </c>
      <c r="N54" s="1">
        <f t="shared" si="31"/>
        <v>0</v>
      </c>
      <c r="O54" s="27"/>
      <c r="P54" s="27"/>
      <c r="Q54" s="27"/>
      <c r="R54" s="27"/>
    </row>
    <row r="55" spans="1:18" ht="12.75">
      <c r="A55" s="1" t="str">
        <f t="shared" si="24"/>
        <v>D</v>
      </c>
      <c r="B55" s="19">
        <v>294.2</v>
      </c>
      <c r="C55" s="33">
        <f t="shared" si="25"/>
        <v>2.94477711597459</v>
      </c>
      <c r="D55" s="2">
        <v>294.1</v>
      </c>
      <c r="E55" s="33">
        <f t="shared" si="26"/>
        <v>2.35622227465549</v>
      </c>
      <c r="F55" s="2">
        <v>294.2</v>
      </c>
      <c r="G55" s="33">
        <f t="shared" si="27"/>
        <v>2.94477711597459</v>
      </c>
      <c r="H55" s="2">
        <v>294.2</v>
      </c>
      <c r="I55" s="33">
        <f t="shared" si="28"/>
        <v>2.94477711597459</v>
      </c>
      <c r="J55" s="2">
        <v>294.2</v>
      </c>
      <c r="K55" s="33">
        <f t="shared" si="29"/>
        <v>2.94477711597459</v>
      </c>
      <c r="L55" s="2">
        <v>294.2</v>
      </c>
      <c r="M55" s="20">
        <f t="shared" si="30"/>
        <v>2.94477711597459</v>
      </c>
      <c r="N55" s="1">
        <f t="shared" si="31"/>
        <v>0</v>
      </c>
      <c r="O55" s="27"/>
      <c r="P55" s="27"/>
      <c r="Q55" s="27"/>
      <c r="R55" s="27"/>
    </row>
    <row r="56" spans="1:18" ht="12.75">
      <c r="A56" s="1" t="str">
        <f t="shared" si="24"/>
        <v>Es</v>
      </c>
      <c r="B56" s="19">
        <v>312.5</v>
      </c>
      <c r="C56" s="33">
        <f t="shared" si="25"/>
        <v>7.77335388291579</v>
      </c>
      <c r="D56" s="2">
        <v>310.9</v>
      </c>
      <c r="E56" s="33">
        <f t="shared" si="26"/>
        <v>-1.11333383198156</v>
      </c>
      <c r="F56" s="2">
        <v>312.6</v>
      </c>
      <c r="G56" s="33">
        <f t="shared" si="27"/>
        <v>8.32726015833902</v>
      </c>
      <c r="H56">
        <v>310.7</v>
      </c>
      <c r="I56" s="33">
        <f t="shared" si="28"/>
        <v>-2.22738409504966</v>
      </c>
      <c r="J56" s="2">
        <v>311</v>
      </c>
      <c r="K56" s="33">
        <f t="shared" si="29"/>
        <v>-0.556577419700588</v>
      </c>
      <c r="L56">
        <v>310.7</v>
      </c>
      <c r="M56" s="20">
        <f t="shared" si="30"/>
        <v>-2.22738409504966</v>
      </c>
      <c r="N56" s="1">
        <f t="shared" si="31"/>
        <v>0</v>
      </c>
      <c r="O56" s="27"/>
      <c r="P56" s="27"/>
      <c r="Q56" s="27"/>
      <c r="R56" s="27"/>
    </row>
    <row r="57" spans="1:18" ht="12.75">
      <c r="A57" s="1" t="str">
        <f t="shared" si="24"/>
        <v>E</v>
      </c>
      <c r="B57" s="19">
        <v>329</v>
      </c>
      <c r="C57" s="33">
        <f t="shared" si="25"/>
        <v>-3.15439027273751</v>
      </c>
      <c r="D57" s="2">
        <v>329.2</v>
      </c>
      <c r="E57" s="33">
        <f t="shared" si="26"/>
        <v>-2.10228811391134</v>
      </c>
      <c r="F57" s="2">
        <v>329</v>
      </c>
      <c r="G57" s="33">
        <f t="shared" si="27"/>
        <v>-3.15439027273751</v>
      </c>
      <c r="H57" s="2">
        <v>329</v>
      </c>
      <c r="I57" s="33">
        <f t="shared" si="28"/>
        <v>-3.15439027273751</v>
      </c>
      <c r="J57" s="2">
        <v>329</v>
      </c>
      <c r="K57" s="33">
        <f t="shared" si="29"/>
        <v>-3.15439027273751</v>
      </c>
      <c r="L57" s="2">
        <v>329</v>
      </c>
      <c r="M57" s="20">
        <f t="shared" si="30"/>
        <v>-3.15439027273751</v>
      </c>
      <c r="N57" s="1">
        <f t="shared" si="31"/>
        <v>0</v>
      </c>
      <c r="O57" s="27"/>
      <c r="P57" s="27"/>
      <c r="Q57" s="27"/>
      <c r="R57" s="27"/>
    </row>
    <row r="58" spans="1:18" ht="12.75">
      <c r="A58" s="1" t="str">
        <f t="shared" si="24"/>
        <v>F</v>
      </c>
      <c r="B58" s="19">
        <v>352</v>
      </c>
      <c r="C58" s="33">
        <f t="shared" si="25"/>
        <v>13.8262438742634</v>
      </c>
      <c r="D58" s="2">
        <v>350.3</v>
      </c>
      <c r="E58" s="33">
        <f t="shared" si="26"/>
        <v>5.44491500714743</v>
      </c>
      <c r="F58" s="2">
        <v>352</v>
      </c>
      <c r="G58" s="33">
        <f t="shared" si="27"/>
        <v>13.8262438742634</v>
      </c>
      <c r="H58">
        <v>350.9</v>
      </c>
      <c r="I58" s="33">
        <f t="shared" si="28"/>
        <v>8.40766652727188</v>
      </c>
      <c r="J58">
        <v>350.9</v>
      </c>
      <c r="K58" s="33">
        <f t="shared" si="29"/>
        <v>8.40766652727188</v>
      </c>
      <c r="L58">
        <v>350.9</v>
      </c>
      <c r="M58" s="20">
        <f t="shared" si="30"/>
        <v>8.40766652727188</v>
      </c>
      <c r="N58" s="1">
        <f t="shared" si="31"/>
        <v>0</v>
      </c>
      <c r="O58" s="27"/>
      <c r="P58" s="27"/>
      <c r="Q58" s="27"/>
      <c r="R58" s="27"/>
    </row>
    <row r="59" spans="1:18" ht="12.75">
      <c r="A59" s="1" t="str">
        <f t="shared" si="24"/>
        <v>F#</v>
      </c>
      <c r="B59" s="19">
        <v>367.8</v>
      </c>
      <c r="C59" s="33">
        <f t="shared" si="25"/>
        <v>-10.324549190084</v>
      </c>
      <c r="D59" s="2">
        <v>368.5</v>
      </c>
      <c r="E59" s="33">
        <f t="shared" si="26"/>
        <v>-7.03278170549086</v>
      </c>
      <c r="F59" s="2">
        <v>369</v>
      </c>
      <c r="G59" s="33">
        <f t="shared" si="27"/>
        <v>-4.68534534709924</v>
      </c>
      <c r="H59">
        <v>368.2</v>
      </c>
      <c r="I59" s="33">
        <f t="shared" si="28"/>
        <v>-8.44277286452173</v>
      </c>
      <c r="J59">
        <v>367.8</v>
      </c>
      <c r="K59" s="33">
        <f t="shared" si="29"/>
        <v>-10.324549190084</v>
      </c>
      <c r="L59">
        <v>367.8</v>
      </c>
      <c r="M59" s="20">
        <f t="shared" si="30"/>
        <v>-10.324549190084</v>
      </c>
      <c r="N59" s="1">
        <f t="shared" si="31"/>
        <v>0</v>
      </c>
      <c r="O59" s="27"/>
      <c r="P59" s="27"/>
      <c r="Q59" s="27"/>
      <c r="R59" s="27"/>
    </row>
    <row r="60" spans="1:18" ht="12.75">
      <c r="A60" s="1" t="str">
        <f t="shared" si="24"/>
        <v>G</v>
      </c>
      <c r="B60" s="19">
        <v>393.6</v>
      </c>
      <c r="C60" s="33">
        <f t="shared" si="25"/>
        <v>7.05187960400326</v>
      </c>
      <c r="D60" s="2">
        <v>393.1</v>
      </c>
      <c r="E60" s="33">
        <f t="shared" si="26"/>
        <v>4.85125130582833</v>
      </c>
      <c r="F60" s="2">
        <v>393.6</v>
      </c>
      <c r="G60" s="33">
        <f t="shared" si="27"/>
        <v>7.05187960400326</v>
      </c>
      <c r="H60" s="2">
        <v>393.6</v>
      </c>
      <c r="I60" s="33">
        <f t="shared" si="28"/>
        <v>7.05187960400326</v>
      </c>
      <c r="J60" s="2">
        <v>393.6</v>
      </c>
      <c r="K60" s="33">
        <f t="shared" si="29"/>
        <v>7.05187960400326</v>
      </c>
      <c r="L60" s="2">
        <v>393.6</v>
      </c>
      <c r="M60" s="20">
        <f t="shared" si="30"/>
        <v>7.05187960400326</v>
      </c>
      <c r="N60" s="1">
        <f t="shared" si="31"/>
        <v>0</v>
      </c>
      <c r="O60" s="27"/>
      <c r="P60" s="27"/>
      <c r="Q60" s="27"/>
      <c r="R60" s="27"/>
    </row>
    <row r="61" spans="1:18" ht="12.75">
      <c r="A61" s="1" t="str">
        <f t="shared" si="24"/>
        <v>G#</v>
      </c>
      <c r="B61" s="19">
        <v>413.8</v>
      </c>
      <c r="C61" s="33">
        <f t="shared" si="25"/>
        <v>-6.26427187774258</v>
      </c>
      <c r="D61" s="2">
        <v>414.6</v>
      </c>
      <c r="E61" s="33">
        <f t="shared" si="26"/>
        <v>-2.92050637845635</v>
      </c>
      <c r="F61" s="2">
        <v>416.1</v>
      </c>
      <c r="G61" s="33">
        <f t="shared" si="27"/>
        <v>3.3316999439568598</v>
      </c>
      <c r="H61">
        <v>413.8</v>
      </c>
      <c r="I61" s="33">
        <f t="shared" si="28"/>
        <v>-6.26427187774258</v>
      </c>
      <c r="J61">
        <v>413.8</v>
      </c>
      <c r="K61" s="33">
        <f t="shared" si="29"/>
        <v>-6.26427187774258</v>
      </c>
      <c r="L61">
        <v>413.8</v>
      </c>
      <c r="M61" s="20">
        <f t="shared" si="30"/>
        <v>-6.26427187774258</v>
      </c>
      <c r="N61" s="1">
        <f t="shared" si="31"/>
        <v>0</v>
      </c>
      <c r="O61" s="27"/>
      <c r="P61" s="27"/>
      <c r="Q61" s="27"/>
      <c r="R61" s="27"/>
    </row>
    <row r="62" spans="1:18" ht="12.75">
      <c r="A62" s="1" t="str">
        <f t="shared" si="24"/>
        <v>A</v>
      </c>
      <c r="B62" s="19">
        <v>440</v>
      </c>
      <c r="C62" s="33">
        <f t="shared" si="25"/>
        <v>0</v>
      </c>
      <c r="D62" s="2">
        <v>440</v>
      </c>
      <c r="E62" s="33">
        <f t="shared" si="26"/>
        <v>0</v>
      </c>
      <c r="F62" s="2">
        <v>440</v>
      </c>
      <c r="G62" s="33">
        <f t="shared" si="27"/>
        <v>0</v>
      </c>
      <c r="H62" s="2">
        <v>440</v>
      </c>
      <c r="I62" s="33">
        <f t="shared" si="28"/>
        <v>0</v>
      </c>
      <c r="J62" s="2">
        <v>440</v>
      </c>
      <c r="K62" s="33">
        <f t="shared" si="29"/>
        <v>0</v>
      </c>
      <c r="L62" s="2">
        <v>440</v>
      </c>
      <c r="M62" s="20">
        <f t="shared" si="30"/>
        <v>0</v>
      </c>
      <c r="N62" s="1">
        <f t="shared" si="31"/>
        <v>0</v>
      </c>
      <c r="O62" s="27"/>
      <c r="P62" s="27"/>
      <c r="Q62" s="27"/>
      <c r="R62" s="27"/>
    </row>
    <row r="63" spans="1:18" ht="12.75">
      <c r="A63" s="1" t="str">
        <f t="shared" si="24"/>
        <v>B</v>
      </c>
      <c r="B63" s="19">
        <v>470.8</v>
      </c>
      <c r="C63" s="33">
        <f t="shared" si="25"/>
        <v>16.9983790914937</v>
      </c>
      <c r="D63" s="2">
        <v>466.7</v>
      </c>
      <c r="E63" s="33">
        <f t="shared" si="26"/>
        <v>1.85575540233259</v>
      </c>
      <c r="F63" s="2">
        <v>469.3</v>
      </c>
      <c r="G63" s="33">
        <f t="shared" si="27"/>
        <v>11.4737470792764</v>
      </c>
      <c r="H63">
        <v>467.3</v>
      </c>
      <c r="I63" s="33">
        <f t="shared" si="28"/>
        <v>4.08003928312018</v>
      </c>
      <c r="J63">
        <v>467.4</v>
      </c>
      <c r="K63" s="33">
        <f t="shared" si="29"/>
        <v>4.45047558475106</v>
      </c>
      <c r="L63">
        <v>467.3</v>
      </c>
      <c r="M63" s="20">
        <f t="shared" si="30"/>
        <v>4.08003928312018</v>
      </c>
      <c r="N63" s="1">
        <f t="shared" si="31"/>
        <v>0</v>
      </c>
      <c r="O63" s="27"/>
      <c r="P63" s="27"/>
      <c r="Q63" s="27"/>
      <c r="R63" s="27"/>
    </row>
    <row r="64" spans="1:18" ht="12.75">
      <c r="A64" s="1" t="str">
        <f t="shared" si="24"/>
        <v>H</v>
      </c>
      <c r="B64" s="23">
        <v>491.9</v>
      </c>
      <c r="C64" s="25">
        <f t="shared" si="25"/>
        <v>-7.02469638613925</v>
      </c>
      <c r="D64" s="26">
        <v>492.5</v>
      </c>
      <c r="E64" s="25">
        <f t="shared" si="26"/>
        <v>-4.91429297681185</v>
      </c>
      <c r="F64" s="26">
        <v>491.9</v>
      </c>
      <c r="G64" s="25">
        <f t="shared" si="27"/>
        <v>-7.02469638613925</v>
      </c>
      <c r="H64" s="26">
        <v>491.9</v>
      </c>
      <c r="I64" s="25">
        <f t="shared" si="28"/>
        <v>-7.02469638613925</v>
      </c>
      <c r="J64" s="26">
        <v>491.9</v>
      </c>
      <c r="K64" s="25">
        <f t="shared" si="29"/>
        <v>-7.02469638613925</v>
      </c>
      <c r="L64" s="26">
        <v>491.9</v>
      </c>
      <c r="M64" s="24">
        <f t="shared" si="30"/>
        <v>-7.02469638613925</v>
      </c>
      <c r="N64" s="1">
        <f t="shared" si="31"/>
        <v>0</v>
      </c>
      <c r="O64" s="27"/>
      <c r="P64" s="27"/>
      <c r="Q64" s="27"/>
      <c r="R64" s="27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2.75">
      <c r="A66" s="27"/>
      <c r="B66" s="28" t="s">
        <v>48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7"/>
      <c r="O66" s="27"/>
      <c r="P66" s="27"/>
      <c r="Q66" s="27"/>
      <c r="R66" s="27"/>
    </row>
    <row r="67" spans="1:18" ht="27.75" customHeight="1">
      <c r="A67" s="27"/>
      <c r="B67" s="11" t="s">
        <v>49</v>
      </c>
      <c r="C67" s="11"/>
      <c r="D67" s="32" t="s">
        <v>50</v>
      </c>
      <c r="E67" s="32"/>
      <c r="F67" s="32" t="s">
        <v>51</v>
      </c>
      <c r="G67" s="32"/>
      <c r="H67" s="32" t="s">
        <v>52</v>
      </c>
      <c r="I67" s="32"/>
      <c r="J67" s="32" t="s">
        <v>53</v>
      </c>
      <c r="K67" s="32"/>
      <c r="L67" s="12" t="s">
        <v>54</v>
      </c>
      <c r="M67" s="12"/>
      <c r="N67" s="27"/>
      <c r="O67" s="27"/>
      <c r="P67" s="27"/>
      <c r="Q67" s="27"/>
      <c r="R67" s="27"/>
    </row>
    <row r="68" spans="1:18" ht="12.75">
      <c r="A68" s="27"/>
      <c r="B68" s="14" t="s">
        <v>9</v>
      </c>
      <c r="C68" s="16" t="s">
        <v>10</v>
      </c>
      <c r="D68" s="16" t="s">
        <v>55</v>
      </c>
      <c r="E68" s="16" t="s">
        <v>10</v>
      </c>
      <c r="F68" s="16" t="s">
        <v>55</v>
      </c>
      <c r="G68" s="16" t="s">
        <v>10</v>
      </c>
      <c r="H68" s="16"/>
      <c r="I68" s="16" t="s">
        <v>10</v>
      </c>
      <c r="J68" s="16"/>
      <c r="K68" s="16" t="s">
        <v>10</v>
      </c>
      <c r="L68" s="16" t="s">
        <v>9</v>
      </c>
      <c r="M68" s="15" t="s">
        <v>10</v>
      </c>
      <c r="N68" s="27"/>
      <c r="O68" s="27"/>
      <c r="P68" s="27"/>
      <c r="Q68" s="27"/>
      <c r="R68" s="27"/>
    </row>
    <row r="69" spans="1:18" ht="12.75">
      <c r="A69" s="1" t="str">
        <f aca="true" t="shared" si="32" ref="A69:A80">A5</f>
        <v>C</v>
      </c>
      <c r="B69" s="35">
        <f>B76/5^0.25</f>
        <v>263.181385494935</v>
      </c>
      <c r="C69" s="33">
        <f aca="true" t="shared" si="33" ref="C69:C80">1200*LOG(B69/ROUND($B5,1),2)</f>
        <v>10.4338940981009</v>
      </c>
      <c r="D69" s="36"/>
      <c r="E69" s="33">
        <v>5.9</v>
      </c>
      <c r="F69" s="36"/>
      <c r="G69" s="33">
        <v>5.9</v>
      </c>
      <c r="H69" s="2"/>
      <c r="I69" s="33">
        <v>5.9</v>
      </c>
      <c r="J69" s="2"/>
      <c r="K69" s="33">
        <v>5.9</v>
      </c>
      <c r="L69" s="37">
        <f>L78*16/27</f>
        <v>260.740740740741</v>
      </c>
      <c r="M69" s="20">
        <f aca="true" t="shared" si="34" ref="M69:M80">1200*LOG(L69/B5,2)</f>
        <v>-5.86500259616459</v>
      </c>
      <c r="N69" s="1">
        <f aca="true" t="shared" si="35" ref="N69:N80">A5</f>
        <v>0</v>
      </c>
      <c r="O69" s="27"/>
      <c r="P69" s="27"/>
      <c r="Q69" s="27"/>
      <c r="R69" s="27"/>
    </row>
    <row r="70" spans="1:18" ht="12.75">
      <c r="A70" s="1" t="str">
        <f t="shared" si="32"/>
        <v>C#</v>
      </c>
      <c r="B70" s="35">
        <f>B78*5/8</f>
        <v>275</v>
      </c>
      <c r="C70" s="33">
        <f t="shared" si="33"/>
        <v>-13.7947666053953</v>
      </c>
      <c r="D70" s="36" t="s">
        <v>56</v>
      </c>
      <c r="E70" s="33">
        <v>-7.9</v>
      </c>
      <c r="F70" s="36" t="s">
        <v>57</v>
      </c>
      <c r="G70" s="33">
        <v>15.7</v>
      </c>
      <c r="I70" s="33">
        <v>0</v>
      </c>
      <c r="K70" s="33">
        <v>0</v>
      </c>
      <c r="L70" s="37">
        <f>L78*81/128</f>
        <v>278.4375</v>
      </c>
      <c r="M70" s="20">
        <f t="shared" si="34"/>
        <v>7.82000346155033</v>
      </c>
      <c r="N70" s="1">
        <f t="shared" si="35"/>
        <v>0</v>
      </c>
      <c r="O70" s="27"/>
      <c r="P70" s="27"/>
      <c r="Q70" s="27"/>
      <c r="R70" s="27"/>
    </row>
    <row r="71" spans="1:18" ht="12.75">
      <c r="A71" s="1" t="str">
        <f t="shared" si="32"/>
        <v>D</v>
      </c>
      <c r="B71" s="35">
        <f>B78/5^0.25</f>
        <v>294.245734189626</v>
      </c>
      <c r="C71" s="33">
        <f t="shared" si="33"/>
        <v>3.21388123839635</v>
      </c>
      <c r="D71" s="36"/>
      <c r="E71" s="33">
        <v>2</v>
      </c>
      <c r="F71" s="36"/>
      <c r="G71" s="33">
        <v>2</v>
      </c>
      <c r="H71" s="2"/>
      <c r="I71" s="33">
        <v>2</v>
      </c>
      <c r="J71" s="2"/>
      <c r="K71" s="33">
        <v>3.9</v>
      </c>
      <c r="L71" s="37">
        <f>L78*2/3</f>
        <v>293.333333333333</v>
      </c>
      <c r="M71" s="20">
        <f t="shared" si="34"/>
        <v>-1.95500086539028</v>
      </c>
      <c r="N71" s="1">
        <f t="shared" si="35"/>
        <v>0</v>
      </c>
      <c r="O71" s="27"/>
      <c r="P71" s="27"/>
      <c r="Q71" s="27"/>
      <c r="R71" s="27"/>
    </row>
    <row r="72" spans="1:18" ht="12.75">
      <c r="A72" s="1" t="str">
        <f t="shared" si="32"/>
        <v>Es</v>
      </c>
      <c r="B72" s="35">
        <f>B76*4/5</f>
        <v>314.83837123197</v>
      </c>
      <c r="C72" s="33">
        <f t="shared" si="33"/>
        <v>20.6795838559155</v>
      </c>
      <c r="D72" s="36" t="s">
        <v>58</v>
      </c>
      <c r="E72" s="33">
        <v>11.8</v>
      </c>
      <c r="F72" s="36" t="s">
        <v>58</v>
      </c>
      <c r="G72" s="33">
        <v>11.8</v>
      </c>
      <c r="I72" s="33">
        <v>2</v>
      </c>
      <c r="J72" s="2"/>
      <c r="K72" s="33">
        <v>2</v>
      </c>
      <c r="L72" s="37">
        <f>L78*512/729</f>
        <v>309.026063100137</v>
      </c>
      <c r="M72" s="20">
        <f t="shared" si="34"/>
        <v>-11.730005192325</v>
      </c>
      <c r="N72" s="1">
        <f t="shared" si="35"/>
        <v>0</v>
      </c>
      <c r="O72" s="27"/>
      <c r="P72" s="27"/>
      <c r="Q72" s="27"/>
      <c r="R72" s="27"/>
    </row>
    <row r="73" spans="1:18" ht="12.75">
      <c r="A73" s="1" t="str">
        <f t="shared" si="32"/>
        <v>E</v>
      </c>
      <c r="B73" s="35">
        <f>(B78*5^0.25)/2</f>
        <v>328.976731868669</v>
      </c>
      <c r="C73" s="33">
        <f t="shared" si="33"/>
        <v>-3.27683405922711</v>
      </c>
      <c r="D73" s="36"/>
      <c r="E73" s="33">
        <v>-2</v>
      </c>
      <c r="F73" s="36"/>
      <c r="G73" s="33">
        <v>-2</v>
      </c>
      <c r="H73" s="2"/>
      <c r="I73" s="33">
        <v>-1.9</v>
      </c>
      <c r="J73" s="2"/>
      <c r="K73" s="33">
        <v>-3.9</v>
      </c>
      <c r="L73" s="37">
        <f>L78*3/4</f>
        <v>330</v>
      </c>
      <c r="M73" s="20">
        <f t="shared" si="34"/>
        <v>1.95500086538723</v>
      </c>
      <c r="N73" s="1">
        <f t="shared" si="35"/>
        <v>0</v>
      </c>
      <c r="O73" s="27"/>
      <c r="P73" s="27"/>
      <c r="Q73" s="27"/>
      <c r="R73" s="27"/>
    </row>
    <row r="74" spans="1:18" ht="12.75">
      <c r="A74" s="1" t="str">
        <f t="shared" si="32"/>
        <v>F</v>
      </c>
      <c r="B74" s="35">
        <f>B78*4/5</f>
        <v>352</v>
      </c>
      <c r="C74" s="33">
        <f t="shared" si="33"/>
        <v>13.8262438742634</v>
      </c>
      <c r="D74" s="36"/>
      <c r="E74" s="33">
        <v>7.9</v>
      </c>
      <c r="F74" s="36"/>
      <c r="G74" s="33">
        <v>7.9</v>
      </c>
      <c r="I74" s="33">
        <v>3.9</v>
      </c>
      <c r="K74" s="33">
        <v>3.9</v>
      </c>
      <c r="L74" s="37">
        <f>L78*64/81</f>
        <v>347.654320987654</v>
      </c>
      <c r="M74" s="20">
        <f t="shared" si="34"/>
        <v>-7.82000346155027</v>
      </c>
      <c r="N74" s="1">
        <f t="shared" si="35"/>
        <v>0</v>
      </c>
      <c r="O74" s="27"/>
      <c r="P74" s="27"/>
      <c r="Q74" s="27"/>
      <c r="R74" s="27"/>
    </row>
    <row r="75" spans="1:18" ht="12.75">
      <c r="A75" s="1" t="str">
        <f t="shared" si="32"/>
        <v>F#</v>
      </c>
      <c r="B75" s="35">
        <f>B71*5/4</f>
        <v>367.807167737032</v>
      </c>
      <c r="C75" s="33">
        <f t="shared" si="33"/>
        <v>-10.2908109913569</v>
      </c>
      <c r="D75" s="36" t="s">
        <v>59</v>
      </c>
      <c r="E75" s="33">
        <v>-5.9</v>
      </c>
      <c r="F75" s="36" t="s">
        <v>59</v>
      </c>
      <c r="G75" s="33">
        <v>-5.9</v>
      </c>
      <c r="I75" s="33">
        <v>-1.9</v>
      </c>
      <c r="K75" s="33">
        <v>-1.9</v>
      </c>
      <c r="L75" s="37">
        <f>L78*27/32</f>
        <v>371.25</v>
      </c>
      <c r="M75" s="20">
        <f t="shared" si="34"/>
        <v>5.86500259616422</v>
      </c>
      <c r="N75" s="1">
        <f t="shared" si="35"/>
        <v>0</v>
      </c>
      <c r="O75" s="27"/>
      <c r="P75" s="27"/>
      <c r="Q75" s="27"/>
      <c r="R75" s="27"/>
    </row>
    <row r="76" spans="1:18" ht="12.75">
      <c r="A76" s="1" t="str">
        <f t="shared" si="32"/>
        <v>G</v>
      </c>
      <c r="B76" s="35">
        <f>B78/1.25^0.5</f>
        <v>393.547964039963</v>
      </c>
      <c r="C76" s="33">
        <f t="shared" si="33"/>
        <v>6.82298635892418</v>
      </c>
      <c r="D76" s="36"/>
      <c r="E76" s="33">
        <v>4</v>
      </c>
      <c r="F76" s="36"/>
      <c r="G76" s="33">
        <v>4</v>
      </c>
      <c r="H76" s="2"/>
      <c r="I76" s="33">
        <v>3.9</v>
      </c>
      <c r="J76" s="2"/>
      <c r="K76" s="33">
        <v>5.9</v>
      </c>
      <c r="L76" s="37">
        <f>L78*8/9</f>
        <v>391.111111111111</v>
      </c>
      <c r="M76" s="20">
        <f t="shared" si="34"/>
        <v>-3.91000173077352</v>
      </c>
      <c r="N76" s="1">
        <f t="shared" si="35"/>
        <v>0</v>
      </c>
      <c r="O76" s="27"/>
      <c r="P76" s="27"/>
      <c r="Q76" s="27"/>
      <c r="R76" s="27"/>
    </row>
    <row r="77" spans="1:18" ht="12.75">
      <c r="A77" s="1" t="str">
        <f t="shared" si="32"/>
        <v>G#</v>
      </c>
      <c r="B77" s="35">
        <f>B73*5/4</f>
        <v>411.220914835836</v>
      </c>
      <c r="C77" s="33">
        <f t="shared" si="33"/>
        <v>-17.088275284284</v>
      </c>
      <c r="D77" s="36" t="s">
        <v>60</v>
      </c>
      <c r="E77" s="33">
        <v>-9.8</v>
      </c>
      <c r="F77" s="36" t="s">
        <v>61</v>
      </c>
      <c r="G77" s="33">
        <v>13.7</v>
      </c>
      <c r="I77" s="33">
        <v>2</v>
      </c>
      <c r="K77" s="33">
        <v>0</v>
      </c>
      <c r="L77" s="37">
        <f>L78*243/256</f>
        <v>417.65625</v>
      </c>
      <c r="M77" s="20">
        <f t="shared" si="34"/>
        <v>9.77500432693756</v>
      </c>
      <c r="N77" s="1">
        <f t="shared" si="35"/>
        <v>0</v>
      </c>
      <c r="O77" s="27"/>
      <c r="P77" s="27"/>
      <c r="Q77" s="27"/>
      <c r="R77" s="27"/>
    </row>
    <row r="78" spans="1:18" ht="12.75">
      <c r="A78" s="1" t="str">
        <f t="shared" si="32"/>
        <v>A</v>
      </c>
      <c r="B78" s="35">
        <v>440</v>
      </c>
      <c r="C78" s="33">
        <f t="shared" si="33"/>
        <v>0</v>
      </c>
      <c r="D78" s="36"/>
      <c r="E78" s="33">
        <v>0</v>
      </c>
      <c r="F78" s="36"/>
      <c r="G78" s="33">
        <v>0</v>
      </c>
      <c r="H78" s="2"/>
      <c r="I78" s="33">
        <v>0</v>
      </c>
      <c r="J78" s="2"/>
      <c r="K78" s="33">
        <v>0</v>
      </c>
      <c r="L78" s="37">
        <v>440</v>
      </c>
      <c r="M78" s="20">
        <f t="shared" si="34"/>
        <v>0</v>
      </c>
      <c r="N78" s="1">
        <f t="shared" si="35"/>
        <v>0</v>
      </c>
      <c r="O78" s="27"/>
      <c r="P78" s="27"/>
      <c r="Q78" s="27"/>
      <c r="R78" s="27"/>
    </row>
    <row r="79" spans="1:18" ht="12.75">
      <c r="A79" s="1" t="str">
        <f t="shared" si="32"/>
        <v>B</v>
      </c>
      <c r="B79" s="35">
        <f>B71*8/5</f>
        <v>470.793174703401</v>
      </c>
      <c r="C79" s="33">
        <f t="shared" si="33"/>
        <v>16.9732808087433</v>
      </c>
      <c r="D79" s="36" t="s">
        <v>62</v>
      </c>
      <c r="E79" s="33">
        <v>9.8</v>
      </c>
      <c r="F79" s="36" t="s">
        <v>62</v>
      </c>
      <c r="G79" s="33">
        <v>9.8</v>
      </c>
      <c r="I79" s="33">
        <v>2</v>
      </c>
      <c r="K79" s="33">
        <v>3.9</v>
      </c>
      <c r="L79" s="37">
        <f>L78*256/243</f>
        <v>463.539094650206</v>
      </c>
      <c r="M79" s="20">
        <f t="shared" si="34"/>
        <v>-9.77500432693732</v>
      </c>
      <c r="N79" s="1">
        <f t="shared" si="35"/>
        <v>0</v>
      </c>
      <c r="O79" s="27"/>
      <c r="P79" s="27"/>
      <c r="Q79" s="27"/>
      <c r="R79" s="27"/>
    </row>
    <row r="80" spans="1:18" ht="12.75">
      <c r="A80" s="1" t="str">
        <f t="shared" si="32"/>
        <v>H</v>
      </c>
      <c r="B80" s="38">
        <f>B76*5/4</f>
        <v>491.934955049954</v>
      </c>
      <c r="C80" s="25">
        <f t="shared" si="33"/>
        <v>-6.90167702728923</v>
      </c>
      <c r="D80" s="39"/>
      <c r="E80" s="25">
        <v>-4</v>
      </c>
      <c r="F80" s="39"/>
      <c r="G80" s="25">
        <v>-4</v>
      </c>
      <c r="H80" s="26"/>
      <c r="I80" s="25">
        <v>-1.9</v>
      </c>
      <c r="J80" s="26"/>
      <c r="K80" s="25">
        <v>-1.9</v>
      </c>
      <c r="L80" s="40">
        <f>L78*9/8</f>
        <v>495</v>
      </c>
      <c r="M80" s="24">
        <f t="shared" si="34"/>
        <v>3.9100017307751402</v>
      </c>
      <c r="N80" s="1">
        <f t="shared" si="35"/>
        <v>0</v>
      </c>
      <c r="O80" s="27"/>
      <c r="P80" s="27"/>
      <c r="Q80" s="27"/>
      <c r="R80" s="27"/>
    </row>
    <row r="81" spans="1:18" ht="12.75">
      <c r="A81" s="27" t="s">
        <v>63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</sheetData>
  <sheetProtection selectLockedCells="1" selectUnlockedCells="1"/>
  <mergeCells count="60">
    <mergeCell ref="A1:R1"/>
    <mergeCell ref="A2:A4"/>
    <mergeCell ref="B2:E2"/>
    <mergeCell ref="F2:G2"/>
    <mergeCell ref="H2:K2"/>
    <mergeCell ref="L2:L4"/>
    <mergeCell ref="M2:R16"/>
    <mergeCell ref="B3:C3"/>
    <mergeCell ref="D3:E3"/>
    <mergeCell ref="F3:G3"/>
    <mergeCell ref="H3:I3"/>
    <mergeCell ref="J3:K3"/>
    <mergeCell ref="A17:R17"/>
    <mergeCell ref="A18:A20"/>
    <mergeCell ref="B18:G18"/>
    <mergeCell ref="H18:O18"/>
    <mergeCell ref="P18:P20"/>
    <mergeCell ref="Q18:R32"/>
    <mergeCell ref="B19:C19"/>
    <mergeCell ref="D19:E19"/>
    <mergeCell ref="F19:G19"/>
    <mergeCell ref="H19:I19"/>
    <mergeCell ref="J19:K19"/>
    <mergeCell ref="L19:M19"/>
    <mergeCell ref="N19:O19"/>
    <mergeCell ref="A33:R33"/>
    <mergeCell ref="A34:A36"/>
    <mergeCell ref="B34:Q34"/>
    <mergeCell ref="R34:R36"/>
    <mergeCell ref="B35:C35"/>
    <mergeCell ref="D35:E35"/>
    <mergeCell ref="F35:G35"/>
    <mergeCell ref="H35:I35"/>
    <mergeCell ref="J35:K35"/>
    <mergeCell ref="L35:M35"/>
    <mergeCell ref="N35:O35"/>
    <mergeCell ref="P35:Q35"/>
    <mergeCell ref="A49:R49"/>
    <mergeCell ref="A50:A52"/>
    <mergeCell ref="B50:M50"/>
    <mergeCell ref="N50:N52"/>
    <mergeCell ref="O50:R64"/>
    <mergeCell ref="B51:C51"/>
    <mergeCell ref="D51:E51"/>
    <mergeCell ref="F51:G51"/>
    <mergeCell ref="H51:I51"/>
    <mergeCell ref="J51:K51"/>
    <mergeCell ref="L51:M51"/>
    <mergeCell ref="A65:R65"/>
    <mergeCell ref="A66:A68"/>
    <mergeCell ref="B66:M66"/>
    <mergeCell ref="N66:N68"/>
    <mergeCell ref="O66:R80"/>
    <mergeCell ref="B67:C67"/>
    <mergeCell ref="D67:E67"/>
    <mergeCell ref="F67:G67"/>
    <mergeCell ref="H67:I67"/>
    <mergeCell ref="J67:K67"/>
    <mergeCell ref="L67:M67"/>
    <mergeCell ref="A81:R81"/>
  </mergeCells>
  <printOptions/>
  <pageMargins left="0.39375" right="0.39375" top="0.6298611111111111" bottom="0.6298611111111111" header="0.5118055555555555" footer="0.5118055555555555"/>
  <pageSetup firstPageNumber="1" useFirstPageNumber="1"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2017-05-16T18:28:53Z</cp:lastPrinted>
  <dcterms:created xsi:type="dcterms:W3CDTF">2017-05-15T09:18:57Z</dcterms:created>
  <dcterms:modified xsi:type="dcterms:W3CDTF">2017-08-08T19:12:49Z</dcterms:modified>
  <cp:category/>
  <cp:version/>
  <cp:contentType/>
  <cp:contentStatus/>
  <cp:revision>25</cp:revision>
</cp:coreProperties>
</file>